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3240" tabRatio="854" activeTab="0"/>
  </bookViews>
  <sheets>
    <sheet name="Paseo" sheetId="1" r:id="rId1"/>
    <sheet name="Mezcla de productos" sheetId="2" r:id="rId2"/>
    <sheet name="Rutas de envío" sheetId="3" r:id="rId3"/>
    <sheet name="Horario del personal" sheetId="4" r:id="rId4"/>
    <sheet name="Incremento de ingresos" sheetId="5" r:id="rId5"/>
    <sheet name="Cartera de valores" sheetId="6" r:id="rId6"/>
    <sheet name="Diseño de ingeniería" sheetId="7" r:id="rId7"/>
  </sheets>
  <definedNames>
    <definedName name="BudgetTab" localSheetId="0">'Paseo'!$B$189:$F$190</definedName>
    <definedName name="BudgetTab">#REF!</definedName>
    <definedName name="C_">'Diseño de ingeniería'!$G$10</definedName>
    <definedName name="L_">'Diseño de ingeniería'!$G$9</definedName>
    <definedName name="q_t_">'Diseño de ingeniería'!$G$15</definedName>
    <definedName name="q0">'Diseño de ingeniería'!$G$6</definedName>
    <definedName name="R_">'Diseño de ingeniería'!$G$12</definedName>
    <definedName name="solver_adj" localSheetId="5" hidden="1">'Cartera de valores'!$E$10:$E$14</definedName>
    <definedName name="solver_adj" localSheetId="6" hidden="1">'Diseño de ingeniería'!$G$12</definedName>
    <definedName name="solver_adj" localSheetId="3" hidden="1">'Horario del personal'!$D$7:$D$13</definedName>
    <definedName name="solver_adj" localSheetId="4" hidden="1">'Incremento de ingresos'!$B$14:$G$14,'Incremento de ingresos'!$B$15,'Incremento de ingresos'!$E$15,'Incremento de ingresos'!$B$16</definedName>
    <definedName name="solver_adj" localSheetId="1" hidden="1">'Mezcla de productos'!$D$9:$F$9</definedName>
    <definedName name="solver_adj" localSheetId="2" hidden="1">'Rutas de envío'!$C$8:$G$10</definedName>
    <definedName name="solver_cvg" localSheetId="5" hidden="1">0.001</definedName>
    <definedName name="solver_cvg" localSheetId="6" hidden="1">0.001</definedName>
    <definedName name="solver_cvg" localSheetId="3" hidden="1">0.001</definedName>
    <definedName name="solver_cvg" localSheetId="4" hidden="1">0.001</definedName>
    <definedName name="solver_cvg" localSheetId="1" hidden="1">0.001</definedName>
    <definedName name="solver_cvg" localSheetId="2" hidden="1">0.001</definedName>
    <definedName name="solver_drv" localSheetId="5" hidden="1">1</definedName>
    <definedName name="solver_drv" localSheetId="6" hidden="1">1</definedName>
    <definedName name="solver_drv" localSheetId="3" hidden="1">1</definedName>
    <definedName name="solver_drv" localSheetId="4" hidden="1">1</definedName>
    <definedName name="solver_drv" localSheetId="1" hidden="1">1</definedName>
    <definedName name="solver_drv" localSheetId="2" hidden="1">1</definedName>
    <definedName name="solver_est" localSheetId="5" hidden="1">1</definedName>
    <definedName name="solver_est" localSheetId="6" hidden="1">1</definedName>
    <definedName name="solver_est" localSheetId="3" hidden="1">1</definedName>
    <definedName name="solver_est" localSheetId="4" hidden="1">1</definedName>
    <definedName name="solver_est" localSheetId="1" hidden="1">1</definedName>
    <definedName name="solver_est" localSheetId="2" hidden="1">1</definedName>
    <definedName name="solver_itr" localSheetId="5" hidden="1">100</definedName>
    <definedName name="solver_itr" localSheetId="6" hidden="1">100</definedName>
    <definedName name="solver_itr" localSheetId="3" hidden="1">100</definedName>
    <definedName name="solver_itr" localSheetId="4" hidden="1">100</definedName>
    <definedName name="solver_itr" localSheetId="1" hidden="1">100</definedName>
    <definedName name="solver_itr" localSheetId="2" hidden="1">100</definedName>
    <definedName name="solver_lhs1" localSheetId="5" hidden="1">'Cartera de valores'!$E$10:$E$14</definedName>
    <definedName name="solver_lhs1" localSheetId="3" hidden="1">'Horario del personal'!$F$15:$L$15</definedName>
    <definedName name="solver_lhs1" localSheetId="4" hidden="1">'Incremento de ingresos'!$B$14:$G$14</definedName>
    <definedName name="solver_lhs1" localSheetId="1" hidden="1">'Mezcla de productos'!$D$9:$F$9</definedName>
    <definedName name="solver_lhs1" localSheetId="2" hidden="1">'Rutas de envío'!$C$8:$G$10</definedName>
    <definedName name="solver_lhs2" localSheetId="5" hidden="1">'Cartera de valores'!$E$16</definedName>
    <definedName name="solver_lhs2" localSheetId="3" hidden="1">'Horario del personal'!$D$7:$D$13</definedName>
    <definedName name="solver_lhs2" localSheetId="4" hidden="1">'Incremento de ingresos'!$B$15:$B$16</definedName>
    <definedName name="solver_lhs2" localSheetId="1" hidden="1">'Mezcla de productos'!$C$11:$C$15</definedName>
    <definedName name="solver_lhs2" localSheetId="2" hidden="1">'Rutas de envío'!$B$8:$B$10</definedName>
    <definedName name="solver_lhs3" localSheetId="5" hidden="1">'Cartera de valores'!$G$18</definedName>
    <definedName name="solver_lhs3" localSheetId="3" hidden="1">'Horario del personal'!$D$7:$D$13</definedName>
    <definedName name="solver_lhs3" localSheetId="4" hidden="1">'Incremento de ingresos'!$E$15</definedName>
    <definedName name="solver_lhs3" localSheetId="2" hidden="1">'Rutas de envío'!$C$12:$G$12</definedName>
    <definedName name="solver_lhs4" localSheetId="4" hidden="1">'Incremento de ingresos'!$B$18:$H$18</definedName>
    <definedName name="solver_lhs5" localSheetId="4" hidden="1">'Incremento de ingresos'!$B$14:$G$14</definedName>
    <definedName name="solver_lhs6" localSheetId="4" hidden="1">'Incremento de ingresos'!$B$15:$B$16</definedName>
    <definedName name="solver_lhs7" localSheetId="4" hidden="1">'Incremento de ingresos'!$E$15</definedName>
    <definedName name="solver_lhs8" localSheetId="4" hidden="1">'Incremento de ingresos'!$B$18:$H$18</definedName>
    <definedName name="solver_lin" localSheetId="5" hidden="1">2</definedName>
    <definedName name="solver_lin" localSheetId="6" hidden="1">2</definedName>
    <definedName name="solver_lin" localSheetId="3" hidden="1">1</definedName>
    <definedName name="solver_lin" localSheetId="4" hidden="1">1</definedName>
    <definedName name="solver_lin" localSheetId="1" hidden="1">2</definedName>
    <definedName name="solver_lin" localSheetId="2" hidden="1">1</definedName>
    <definedName name="solver_neg" localSheetId="5" hidden="1">2</definedName>
    <definedName name="solver_neg" localSheetId="6" hidden="1">2</definedName>
    <definedName name="solver_neg" localSheetId="3" hidden="1">2</definedName>
    <definedName name="solver_neg" localSheetId="4" hidden="1">2</definedName>
    <definedName name="solver_neg" localSheetId="1" hidden="1">2</definedName>
    <definedName name="solver_neg" localSheetId="2" hidden="1">2</definedName>
    <definedName name="solver_num" localSheetId="5" hidden="1">3</definedName>
    <definedName name="solver_num" localSheetId="6" hidden="1">0</definedName>
    <definedName name="solver_num" localSheetId="3" hidden="1">3</definedName>
    <definedName name="solver_num" localSheetId="4" hidden="1">4</definedName>
    <definedName name="solver_num" localSheetId="1" hidden="1">2</definedName>
    <definedName name="solver_num" localSheetId="2" hidden="1">3</definedName>
    <definedName name="solver_nwt" localSheetId="5" hidden="1">1</definedName>
    <definedName name="solver_nwt" localSheetId="6" hidden="1">1</definedName>
    <definedName name="solver_nwt" localSheetId="3" hidden="1">1</definedName>
    <definedName name="solver_nwt" localSheetId="4" hidden="1">1</definedName>
    <definedName name="solver_nwt" localSheetId="1" hidden="1">1</definedName>
    <definedName name="solver_nwt" localSheetId="2" hidden="1">1</definedName>
    <definedName name="solver_oldobj" localSheetId="5" hidden="1">0.1644</definedName>
    <definedName name="solver_opt" localSheetId="5" hidden="1">'Cartera de valores'!$E$18</definedName>
    <definedName name="solver_opt" localSheetId="6" hidden="1">'Diseño de ingeniería'!$G$15</definedName>
    <definedName name="solver_opt" localSheetId="3" hidden="1">'Horario del personal'!$D$20</definedName>
    <definedName name="solver_opt" localSheetId="4" hidden="1">'Incremento de ingresos'!$H$8</definedName>
    <definedName name="solver_opt" localSheetId="1" hidden="1">'Mezcla de productos'!$D$18</definedName>
    <definedName name="solver_opt" localSheetId="2" hidden="1">'Rutas de envío'!$B$20</definedName>
    <definedName name="solver_pre" localSheetId="5" hidden="1">0.000001</definedName>
    <definedName name="solver_pre" localSheetId="6" hidden="1">0.000001</definedName>
    <definedName name="solver_pre" localSheetId="3" hidden="1">0.000001</definedName>
    <definedName name="solver_pre" localSheetId="4" hidden="1">0.000001</definedName>
    <definedName name="solver_pre" localSheetId="1" hidden="1">0.000001</definedName>
    <definedName name="solver_pre" localSheetId="2" hidden="1">0.000001</definedName>
    <definedName name="solver_rel1" localSheetId="5" hidden="1">3</definedName>
    <definedName name="solver_rel1" localSheetId="3" hidden="1">3</definedName>
    <definedName name="solver_rel1" localSheetId="4" hidden="1">3</definedName>
    <definedName name="solver_rel1" localSheetId="1" hidden="1">3</definedName>
    <definedName name="solver_rel1" localSheetId="2" hidden="1">3</definedName>
    <definedName name="solver_rel2" localSheetId="5" hidden="1">2</definedName>
    <definedName name="solver_rel2" localSheetId="3" hidden="1">4</definedName>
    <definedName name="solver_rel2" localSheetId="4" hidden="1">3</definedName>
    <definedName name="solver_rel2" localSheetId="1" hidden="1">1</definedName>
    <definedName name="solver_rel2" localSheetId="2" hidden="1">1</definedName>
    <definedName name="solver_rel3" localSheetId="5" hidden="1">1</definedName>
    <definedName name="solver_rel3" localSheetId="3" hidden="1">3</definedName>
    <definedName name="solver_rel3" localSheetId="4" hidden="1">3</definedName>
    <definedName name="solver_rel3" localSheetId="2" hidden="1">3</definedName>
    <definedName name="solver_rel4" localSheetId="4" hidden="1">3</definedName>
    <definedName name="solver_rel5" localSheetId="4" hidden="1">3</definedName>
    <definedName name="solver_rel6" localSheetId="4" hidden="1">3</definedName>
    <definedName name="solver_rel7" localSheetId="4" hidden="1">3</definedName>
    <definedName name="solver_rel8" localSheetId="4" hidden="1">3</definedName>
    <definedName name="solver_rhs1" localSheetId="5" hidden="1">0</definedName>
    <definedName name="solver_rhs1" localSheetId="3" hidden="1">'Horario del personal'!$F$17:$L$17</definedName>
    <definedName name="solver_rhs1" localSheetId="4" hidden="1">0</definedName>
    <definedName name="solver_rhs1" localSheetId="1" hidden="1">0</definedName>
    <definedName name="solver_rhs1" localSheetId="2" hidden="1">0</definedName>
    <definedName name="solver_rhs2" localSheetId="5" hidden="1">1</definedName>
    <definedName name="solver_rhs2" localSheetId="3" hidden="1">Integer</definedName>
    <definedName name="solver_rhs2" localSheetId="4" hidden="1">0</definedName>
    <definedName name="solver_rhs2" localSheetId="1" hidden="1">'Mezcla de productos'!$B$11:$B$15</definedName>
    <definedName name="solver_rhs2" localSheetId="2" hidden="1">'Rutas de envío'!$B$16:$B$18</definedName>
    <definedName name="solver_rhs3" localSheetId="5" hidden="1">0.071</definedName>
    <definedName name="solver_rhs3" localSheetId="3" hidden="1">0</definedName>
    <definedName name="solver_rhs3" localSheetId="4" hidden="1">0</definedName>
    <definedName name="solver_rhs3" localSheetId="2" hidden="1">'Rutas de envío'!$C$14:$G$14</definedName>
    <definedName name="solver_rhs4" localSheetId="4" hidden="1">100000</definedName>
    <definedName name="solver_rhs5" localSheetId="4" hidden="1">0</definedName>
    <definedName name="solver_rhs6" localSheetId="4" hidden="1">0</definedName>
    <definedName name="solver_rhs7" localSheetId="4" hidden="1">0</definedName>
    <definedName name="solver_rhs8" localSheetId="4" hidden="1">100000</definedName>
    <definedName name="solver_scl" localSheetId="5" hidden="1">2</definedName>
    <definedName name="solver_scl" localSheetId="6" hidden="1">2</definedName>
    <definedName name="solver_scl" localSheetId="3" hidden="1">2</definedName>
    <definedName name="solver_scl" localSheetId="4" hidden="1">2</definedName>
    <definedName name="solver_scl" localSheetId="1" hidden="1">2</definedName>
    <definedName name="solver_scl" localSheetId="2" hidden="1">2</definedName>
    <definedName name="solver_sho" localSheetId="5" hidden="1">2</definedName>
    <definedName name="solver_sho" localSheetId="6" hidden="1">2</definedName>
    <definedName name="solver_sho" localSheetId="3" hidden="1">2</definedName>
    <definedName name="solver_sho" localSheetId="4" hidden="1">2</definedName>
    <definedName name="solver_sho" localSheetId="1" hidden="1">2</definedName>
    <definedName name="solver_sho" localSheetId="2" hidden="1">2</definedName>
    <definedName name="solver_tim" localSheetId="5" hidden="1">100</definedName>
    <definedName name="solver_tim" localSheetId="6" hidden="1">100</definedName>
    <definedName name="solver_tim" localSheetId="3" hidden="1">100</definedName>
    <definedName name="solver_tim" localSheetId="4" hidden="1">100</definedName>
    <definedName name="solver_tim" localSheetId="1" hidden="1">100</definedName>
    <definedName name="solver_tim" localSheetId="2" hidden="1">100</definedName>
    <definedName name="solver_tmp" localSheetId="3" hidden="1">0</definedName>
    <definedName name="solver_tol" localSheetId="5" hidden="1">0.05</definedName>
    <definedName name="solver_tol" localSheetId="6" hidden="1">0.05</definedName>
    <definedName name="solver_tol" localSheetId="3" hidden="1">0.05</definedName>
    <definedName name="solver_tol" localSheetId="4" hidden="1">0.05</definedName>
    <definedName name="solver_tol" localSheetId="1" hidden="1">0.05</definedName>
    <definedName name="solver_tol" localSheetId="2" hidden="1">0.05</definedName>
    <definedName name="solver_typ" localSheetId="5" hidden="1">1</definedName>
    <definedName name="solver_typ" localSheetId="6" hidden="1">3</definedName>
    <definedName name="solver_typ" localSheetId="3" hidden="1">2</definedName>
    <definedName name="solver_typ" localSheetId="4" hidden="1">1</definedName>
    <definedName name="solver_typ" localSheetId="1" hidden="1">1</definedName>
    <definedName name="solver_typ" localSheetId="2" hidden="1">2</definedName>
    <definedName name="solver_val" localSheetId="5" hidden="1">0</definedName>
    <definedName name="solver_val" localSheetId="6" hidden="1">0.09</definedName>
    <definedName name="solver_val" localSheetId="3" hidden="1">0</definedName>
    <definedName name="solver_val" localSheetId="4" hidden="1">0</definedName>
    <definedName name="solver_val" localSheetId="1" hidden="1">0</definedName>
    <definedName name="solver_val" localSheetId="2" hidden="1">0</definedName>
    <definedName name="t_">'Diseño de ingeniería'!$G$8</definedName>
  </definedNames>
  <calcPr fullCalcOnLoad="1"/>
</workbook>
</file>

<file path=xl/sharedStrings.xml><?xml version="1.0" encoding="utf-8"?>
<sst xmlns="http://schemas.openxmlformats.org/spreadsheetml/2006/main" count="587" uniqueCount="504">
  <si>
    <t>Paseo por Microsoft Excel Solver</t>
  </si>
  <si>
    <t>Mes</t>
  </si>
  <si>
    <t>T1</t>
  </si>
  <si>
    <t>T2</t>
  </si>
  <si>
    <t>T3</t>
  </si>
  <si>
    <t>T4</t>
  </si>
  <si>
    <t>Total</t>
  </si>
  <si>
    <t>Temporada</t>
  </si>
  <si>
    <t>Unidades vendidas</t>
  </si>
  <si>
    <t>Ingresos por ventas</t>
  </si>
  <si>
    <t>Códigos de color</t>
  </si>
  <si>
    <t>Costo de las ventas</t>
  </si>
  <si>
    <t>Margen bruto</t>
  </si>
  <si>
    <t xml:space="preserve">  Celda objetivo</t>
  </si>
  <si>
    <t>Personal ventas</t>
  </si>
  <si>
    <t xml:space="preserve">  Celdas a cambiar</t>
  </si>
  <si>
    <t>Publicidad</t>
  </si>
  <si>
    <t>Costos fijos</t>
  </si>
  <si>
    <t xml:space="preserve">  Restricciones</t>
  </si>
  <si>
    <t>Costo total</t>
  </si>
  <si>
    <t>Beneficios</t>
  </si>
  <si>
    <t>Margen de beneficio</t>
  </si>
  <si>
    <t>Precio del producto</t>
  </si>
  <si>
    <t>Costo del producto</t>
  </si>
  <si>
    <t>En los ejemplos siguientes se muestra la forma de trabajar con este modelo para resolver uno o varios</t>
  </si>
  <si>
    <t>valores para maximizar o minimizar otro valor, escribir y cambiar restricciones y guardar un problema modelo.</t>
  </si>
  <si>
    <t>Fila</t>
  </si>
  <si>
    <t>Contiene</t>
  </si>
  <si>
    <t>Explicación</t>
  </si>
  <si>
    <t>Valores fijos</t>
  </si>
  <si>
    <t>Factor de temporada:  las ventas son mayores el los trimestres 2 y 4,</t>
  </si>
  <si>
    <t>y menores en los trimestres 1 y 3.</t>
  </si>
  <si>
    <t>=35*B3*(B11+3000)^0,5</t>
  </si>
  <si>
    <t>Predicción de las unidades vendidas cada trimestre:  la fila 3</t>
  </si>
  <si>
    <t>contiene el factor de temporada; la fila 11 contiene el costo de</t>
  </si>
  <si>
    <t>publicidad.</t>
  </si>
  <si>
    <t>=B5*$B$18</t>
  </si>
  <si>
    <t>Ingresos por las ventas:  predicción de las unidades vendidas (fila 5)</t>
  </si>
  <si>
    <t>por el precio (celda B18).</t>
  </si>
  <si>
    <t>=B5*$B$19</t>
  </si>
  <si>
    <t>Costo de las ventas:  predicción de las unidades vendidas (fila 5)</t>
  </si>
  <si>
    <t>por el costo del producto (celda B19).</t>
  </si>
  <si>
    <t>=B6-B7</t>
  </si>
  <si>
    <t>Margen bruto:  ingresos por las ventas (fila 6) menos el costo de</t>
  </si>
  <si>
    <t>las ventas (fila 7).</t>
  </si>
  <si>
    <t>Gastos del personal de ventas.</t>
  </si>
  <si>
    <t>Presupuesto de publicidad (aprox. 6,3% de las ventas).</t>
  </si>
  <si>
    <t>=0.15*B6</t>
  </si>
  <si>
    <t>Gastos fijos corporativos:  ingresos por las ventas (fila 6) por el 15%.</t>
  </si>
  <si>
    <t>=SUMA(B10:B12)</t>
  </si>
  <si>
    <t>Costo total:  gastos del personal de ventas (fila 10) más</t>
  </si>
  <si>
    <t>publicidad (fila 11) más gastos fijos (fila 12).</t>
  </si>
  <si>
    <t>=B8-B13</t>
  </si>
  <si>
    <t>Beneficios:  margen bruto (fila 8) menos el costo total</t>
  </si>
  <si>
    <t>(fila 13).</t>
  </si>
  <si>
    <t>=B15/B6</t>
  </si>
  <si>
    <t>Margen de beneficio:  beneficio (fila 15) dividido por los ingresos</t>
  </si>
  <si>
    <t>por las ventas (fila 6).</t>
  </si>
  <si>
    <t>Precio por producto.</t>
  </si>
  <si>
    <t>Costo por producto.</t>
  </si>
  <si>
    <t>Éste es un modelo típico de mercadotecnia que muestra el crecimiento de las ventas a partir de una cifra base</t>
  </si>
  <si>
    <t>(quizás debido al personal de ventas) además del incremento en publicidad, pero con una caída constante</t>
  </si>
  <si>
    <t>en el flujo de caja. Por ejemplo, los primeros 5.000 $ de publicidad en el T1 producen aproximadamente</t>
  </si>
  <si>
    <t>un incremento de 1.092 unidades vendidas, pero los 5.000 $ siguientes producen cerca de 775 unidades</t>
  </si>
  <si>
    <t>adicionales.</t>
  </si>
  <si>
    <t>Puede utilizar Solver para averiguar si el presupuesto publicitario es escaso y si la publicidad debe orientarse</t>
  </si>
  <si>
    <t>de otra manera durante algún tiempo para sacar provecho del factor de cambio de temporada.</t>
  </si>
  <si>
    <t>Resolver un valor para maximizar otro</t>
  </si>
  <si>
    <t>Puede utilizar Solver para determinar el valor máximo de una celda cambiando el valor de otra. Las dos celdas</t>
  </si>
  <si>
    <t>deben estar relacionadas por medio de las fórmulas de las hoja de cálculo. Si no es así, al cambiar el valor</t>
  </si>
  <si>
    <t>de una celda no cambiará el valor de la otra celda.</t>
  </si>
  <si>
    <t xml:space="preserve">Por ejemplo, en la hoja de cálculo de muestra se desea saber cuánto es necesario gastar en publicidad para </t>
  </si>
  <si>
    <t>generar el máximo beneficio en el primer trimestre. El objetivo es maximizar el beneficio cambiando los gastos</t>
  </si>
  <si>
    <t>en publicidad.</t>
  </si>
  <si>
    <t>n</t>
  </si>
  <si>
    <r>
      <t xml:space="preserve">En el menú </t>
    </r>
    <r>
      <rPr>
        <b/>
        <sz val="8"/>
        <rFont val="Helv"/>
        <family val="0"/>
      </rPr>
      <t>Herramientas,</t>
    </r>
    <r>
      <rPr>
        <sz val="8"/>
        <rFont val="Helv"/>
        <family val="0"/>
      </rPr>
      <t xml:space="preserve"> haga clic en </t>
    </r>
    <r>
      <rPr>
        <b/>
        <sz val="8"/>
        <rFont val="Helv"/>
        <family val="0"/>
      </rPr>
      <t>Solver</t>
    </r>
    <r>
      <rPr>
        <sz val="8"/>
        <rFont val="Helv"/>
        <family val="0"/>
      </rPr>
      <t xml:space="preserve">. En el cuadro </t>
    </r>
    <r>
      <rPr>
        <b/>
        <sz val="8"/>
        <rFont val="Helv"/>
        <family val="0"/>
      </rPr>
      <t>Celda objetivo</t>
    </r>
    <r>
      <rPr>
        <sz val="8"/>
        <rFont val="Helv"/>
        <family val="0"/>
      </rPr>
      <t>,</t>
    </r>
  </si>
  <si>
    <r>
      <t>escriba</t>
    </r>
    <r>
      <rPr>
        <b/>
        <sz val="8"/>
        <rFont val="Helv"/>
        <family val="0"/>
      </rPr>
      <t xml:space="preserve"> b15</t>
    </r>
    <r>
      <rPr>
        <sz val="8"/>
        <rFont val="Helv"/>
        <family val="0"/>
      </rPr>
      <t xml:space="preserve"> o seleccione la celda B15 (beneficios del primer trimestre) en la hoja de cálculo.</t>
    </r>
  </si>
  <si>
    <r>
      <t xml:space="preserve">Seleccione la opción </t>
    </r>
    <r>
      <rPr>
        <b/>
        <sz val="8"/>
        <rFont val="Helv"/>
        <family val="0"/>
      </rPr>
      <t>Máximo.</t>
    </r>
    <r>
      <rPr>
        <sz val="8"/>
        <rFont val="Helv"/>
        <family val="0"/>
      </rPr>
      <t xml:space="preserve"> En el cuadro </t>
    </r>
    <r>
      <rPr>
        <b/>
        <sz val="8"/>
        <rFont val="Helv"/>
        <family val="0"/>
      </rPr>
      <t>Cambiando las celdas</t>
    </r>
    <r>
      <rPr>
        <sz val="8"/>
        <rFont val="Helv"/>
        <family val="0"/>
      </rPr>
      <t xml:space="preserve">, escriba </t>
    </r>
    <r>
      <rPr>
        <b/>
        <sz val="8"/>
        <rFont val="Helv"/>
        <family val="0"/>
      </rPr>
      <t>b11</t>
    </r>
    <r>
      <rPr>
        <sz val="8"/>
        <rFont val="Helv"/>
        <family val="0"/>
      </rPr>
      <t xml:space="preserve"> o</t>
    </r>
  </si>
  <si>
    <t>seleccione la celda B11 (publicidad del primer trimestre) en la hoja de cálculo.</t>
  </si>
  <si>
    <r>
      <t xml:space="preserve">Haga clic en </t>
    </r>
    <r>
      <rPr>
        <b/>
        <sz val="8"/>
        <rFont val="Helv"/>
        <family val="0"/>
      </rPr>
      <t>Resolver</t>
    </r>
    <r>
      <rPr>
        <sz val="8"/>
        <rFont val="Helv"/>
        <family val="0"/>
      </rPr>
      <t>.</t>
    </r>
  </si>
  <si>
    <t>Aparecerán mensajes en la barra de estado mientras se configura el problema y Solver empezará a funcionar.</t>
  </si>
  <si>
    <t>Después de un momento, aparecerá un mensaje advirtiendo que Solver ha encontrado una solución.</t>
  </si>
  <si>
    <t>El resultado es que la publicidad del T1 de 17.093 $ produce un beneficio máximo de 15.093 $.</t>
  </si>
  <si>
    <r>
      <t xml:space="preserve">Después de examinar los resultados, seleccione </t>
    </r>
    <r>
      <rPr>
        <b/>
        <sz val="8"/>
        <rFont val="Helv"/>
        <family val="0"/>
      </rPr>
      <t xml:space="preserve">Restaurar valores originales </t>
    </r>
    <r>
      <rPr>
        <sz val="8"/>
        <rFont val="Helv"/>
        <family val="0"/>
      </rPr>
      <t>y haga</t>
    </r>
    <r>
      <rPr>
        <b/>
        <sz val="8"/>
        <rFont val="Helv"/>
        <family val="0"/>
      </rPr>
      <t xml:space="preserve"> </t>
    </r>
  </si>
  <si>
    <r>
      <t xml:space="preserve">clic en </t>
    </r>
    <r>
      <rPr>
        <b/>
        <sz val="8"/>
        <rFont val="Helv"/>
        <family val="0"/>
      </rPr>
      <t>Aceptar</t>
    </r>
    <r>
      <rPr>
        <sz val="8"/>
        <rFont val="Helv"/>
        <family val="0"/>
      </rPr>
      <t xml:space="preserve"> para desestimar los resultados y devolver la celda B11 a su estado original.</t>
    </r>
  </si>
  <si>
    <t>Restablecer las opciones de Solver</t>
  </si>
  <si>
    <r>
      <t xml:space="preserve">Si desea restablecer las opciones del cuadro de diálogo </t>
    </r>
    <r>
      <rPr>
        <b/>
        <sz val="8"/>
        <rFont val="Helv"/>
        <family val="0"/>
      </rPr>
      <t>Parámetros de Solver</t>
    </r>
    <r>
      <rPr>
        <sz val="8"/>
        <rFont val="Helv"/>
        <family val="0"/>
      </rPr>
      <t xml:space="preserve"> a su estado original de</t>
    </r>
  </si>
  <si>
    <r>
      <t xml:space="preserve">manera que pueda iniciar un problema nuevo, puede hacer clic en </t>
    </r>
    <r>
      <rPr>
        <b/>
        <sz val="8"/>
        <rFont val="Helv"/>
        <family val="0"/>
      </rPr>
      <t>Restablecer todo</t>
    </r>
    <r>
      <rPr>
        <sz val="8"/>
        <rFont val="Helv"/>
        <family val="0"/>
      </rPr>
      <t>.</t>
    </r>
  </si>
  <si>
    <t>Resolver un valor cambiando varios valores</t>
  </si>
  <si>
    <t xml:space="preserve">También puede utilizar Solver para resolver varios valores a la vez para maximizar o minimizar otro valor. Por </t>
  </si>
  <si>
    <t>ejemplo, puede averiguar cuál es el presupuesto publicitario de cada trimestre que produce el mayor beneficio</t>
  </si>
  <si>
    <t>durante el año. Debido a que el factor de temporada en la fila 3 se tiene en cuenta en el cálculo de la unidad de</t>
  </si>
  <si>
    <t>ventas en la fila 5 como multiplicador, parece lógico que se gaste más del presupuesto publicitario en el trimestre T4</t>
  </si>
  <si>
    <t>cuando la respuesta a las ventas es mayor, y menos en el T3 cuando la respuesta a las ventas es menor. Utilice</t>
  </si>
  <si>
    <t>Solver para determinar la mejor dotación trimestral.</t>
  </si>
  <si>
    <r>
      <t>escriba</t>
    </r>
    <r>
      <rPr>
        <b/>
        <sz val="8"/>
        <rFont val="Helv"/>
        <family val="0"/>
      </rPr>
      <t xml:space="preserve"> f15</t>
    </r>
    <r>
      <rPr>
        <sz val="8"/>
        <rFont val="Helv"/>
        <family val="0"/>
      </rPr>
      <t xml:space="preserve"> o seleccione la celda F15 (beneficios totales del año) en la hoja de cálculo.</t>
    </r>
  </si>
  <si>
    <r>
      <t xml:space="preserve">Asegúrese de que la opción </t>
    </r>
    <r>
      <rPr>
        <b/>
        <sz val="8"/>
        <rFont val="Helv"/>
        <family val="0"/>
      </rPr>
      <t>Máximo</t>
    </r>
    <r>
      <rPr>
        <sz val="8"/>
        <rFont val="Helv"/>
        <family val="0"/>
      </rPr>
      <t xml:space="preserve"> está seleccionada. En el cuadro</t>
    </r>
  </si>
  <si>
    <r>
      <t>Cambiando las celdas</t>
    </r>
    <r>
      <rPr>
        <sz val="8"/>
        <rFont val="Helv"/>
        <family val="0"/>
      </rPr>
      <t xml:space="preserve">, escriba </t>
    </r>
    <r>
      <rPr>
        <b/>
        <sz val="8"/>
        <rFont val="Helv"/>
        <family val="0"/>
      </rPr>
      <t xml:space="preserve">b11:e11 </t>
    </r>
    <r>
      <rPr>
        <sz val="8"/>
        <rFont val="Helv"/>
        <family val="0"/>
      </rPr>
      <t>o seleccione las celdas B11:E11</t>
    </r>
  </si>
  <si>
    <t>(el presupuesto publicitario de cada uno de los cuatro trimestres) en la hoja de cálculo.</t>
  </si>
  <si>
    <r>
      <t xml:space="preserve">Después de examinar los resultados, haga clic en </t>
    </r>
    <r>
      <rPr>
        <b/>
        <sz val="8"/>
        <rFont val="Helv"/>
        <family val="0"/>
      </rPr>
      <t>Restaurar valores originales</t>
    </r>
    <r>
      <rPr>
        <sz val="8"/>
        <rFont val="Helv"/>
        <family val="0"/>
      </rPr>
      <t xml:space="preserve"> y haga</t>
    </r>
  </si>
  <si>
    <r>
      <t xml:space="preserve">clic en </t>
    </r>
    <r>
      <rPr>
        <b/>
        <sz val="8"/>
        <rFont val="Helv"/>
        <family val="0"/>
      </rPr>
      <t>Aceptar</t>
    </r>
    <r>
      <rPr>
        <sz val="8"/>
        <rFont val="Helv"/>
        <family val="0"/>
      </rPr>
      <t xml:space="preserve"> para desestimar los resultados y devolver a las celdas sus valores originales.</t>
    </r>
  </si>
  <si>
    <t>Acaba de solicitar a Solver que resuelva un problema de optimización no lineal moderadamente complejo, es decir,</t>
  </si>
  <si>
    <t>debe encontrar los valores para las incógnitas en las celdas de B11 a E11 que maximizan los beneficios. Se trata</t>
  </si>
  <si>
    <t>de un problema no lineal debido a los exponentes utilizados en las fórmulas de la fila 5. El resultado de esta</t>
  </si>
  <si>
    <t>optimización sin restricciones muestra que se pueden aumentar los beneficios durante el año a 79.706 $ si se gastan</t>
  </si>
  <si>
    <t xml:space="preserve"> 89.706 $ en publicidad durante el año.</t>
  </si>
  <si>
    <t>Sin embargo, problemas con un modelo más realista tienen factores de restricción que es necesario aplicar a</t>
  </si>
  <si>
    <t>ciertos valores. Estas restricciones se pueden aplicar a la celda objetivo, a las celdas que se van a cambiar o a</t>
  </si>
  <si>
    <t>cualquier otro valor que esté relacionado con las fórmulas de estas celdas.</t>
  </si>
  <si>
    <t>Agregar una restricción</t>
  </si>
  <si>
    <t>Hasta ahora, el presupuesto recupera el costo publicitario y genera beneficios adicionales, pero se está alcanzado</t>
  </si>
  <si>
    <t>un estado de disminución de flujo de caja. Debido a que nunca es seguro que el modelo de ventas y</t>
  </si>
  <si>
    <t>publicidad vaya a ser válido para el próximo año (de forma especial a niveles de gasto mayores), no parece prudente</t>
  </si>
  <si>
    <t>dotar a la publicidad de un gasto no restringido.</t>
  </si>
  <si>
    <t>Supongamos que desea mantener el presupuesto original de publicidad en 40.000 $. Agregue el problema</t>
  </si>
  <si>
    <t>de restricción que limita la cantidad en publicidad durante los cuatro trimestres a 40.000 $.</t>
  </si>
  <si>
    <r>
      <t xml:space="preserve">En el menú </t>
    </r>
    <r>
      <rPr>
        <b/>
        <sz val="8"/>
        <rFont val="Helv"/>
        <family val="0"/>
      </rPr>
      <t>Herramientas</t>
    </r>
    <r>
      <rPr>
        <sz val="8"/>
        <rFont val="Helv"/>
        <family val="0"/>
      </rPr>
      <t xml:space="preserve">, haga clic en </t>
    </r>
    <r>
      <rPr>
        <b/>
        <sz val="8"/>
        <rFont val="Helv"/>
        <family val="0"/>
      </rPr>
      <t>Solver</t>
    </r>
    <r>
      <rPr>
        <sz val="8"/>
        <rFont val="Helv"/>
        <family val="0"/>
      </rPr>
      <t xml:space="preserve"> y después en </t>
    </r>
    <r>
      <rPr>
        <b/>
        <sz val="8"/>
        <rFont val="Helv"/>
        <family val="0"/>
      </rPr>
      <t>Agregar</t>
    </r>
    <r>
      <rPr>
        <sz val="8"/>
        <rFont val="Helv"/>
        <family val="0"/>
      </rPr>
      <t xml:space="preserve">. </t>
    </r>
  </si>
  <si>
    <r>
      <t>Aparecerá el cuadro de diálogo</t>
    </r>
    <r>
      <rPr>
        <b/>
        <sz val="8"/>
        <rFont val="Helv"/>
        <family val="0"/>
      </rPr>
      <t xml:space="preserve"> Agregar restricción</t>
    </r>
    <r>
      <rPr>
        <sz val="8"/>
        <rFont val="Helv"/>
        <family val="0"/>
      </rPr>
      <t xml:space="preserve">. En el cuadro </t>
    </r>
    <r>
      <rPr>
        <b/>
        <sz val="8"/>
        <rFont val="Helv"/>
        <family val="0"/>
      </rPr>
      <t>Referencia de</t>
    </r>
  </si>
  <si>
    <r>
      <t>celda</t>
    </r>
    <r>
      <rPr>
        <sz val="8"/>
        <rFont val="Helv"/>
        <family val="0"/>
      </rPr>
      <t>, escriba</t>
    </r>
    <r>
      <rPr>
        <b/>
        <sz val="8"/>
        <rFont val="Helv"/>
        <family val="0"/>
      </rPr>
      <t xml:space="preserve"> f11 </t>
    </r>
    <r>
      <rPr>
        <sz val="8"/>
        <rFont val="Helv"/>
        <family val="0"/>
      </rPr>
      <t>o seleccione la celda F11 (total en publicidad) en la hoja de cálculo.</t>
    </r>
  </si>
  <si>
    <r>
      <t xml:space="preserve">La celda F11 debe ser menor o igual a 40.000 $. La relación en el cuadro </t>
    </r>
    <r>
      <rPr>
        <b/>
        <sz val="8"/>
        <rFont val="Helv"/>
        <family val="0"/>
      </rPr>
      <t>Restricción</t>
    </r>
    <r>
      <rPr>
        <sz val="8"/>
        <rFont val="Helv"/>
        <family val="0"/>
      </rPr>
      <t xml:space="preserve"> es</t>
    </r>
  </si>
  <si>
    <t>&lt;= (menor o igual que) de forma predeterminada, de manera que no tendrá que cambiarla.</t>
  </si>
  <si>
    <t>En el cuadro que se encuentra junto a la relación, escriba 40000. Haga clic en</t>
  </si>
  <si>
    <r>
      <t>Aceptar</t>
    </r>
    <r>
      <rPr>
        <sz val="8"/>
        <rFont val="Helv"/>
        <family val="0"/>
      </rPr>
      <t xml:space="preserve"> y, a continuación, haga clic en </t>
    </r>
    <r>
      <rPr>
        <b/>
        <sz val="8"/>
        <rFont val="Helv"/>
        <family val="0"/>
      </rPr>
      <t>Resolver</t>
    </r>
    <r>
      <rPr>
        <sz val="8"/>
        <rFont val="Helv"/>
        <family val="0"/>
      </rPr>
      <t>.</t>
    </r>
  </si>
  <si>
    <r>
      <t xml:space="preserve">Después de examinar los resultados, haga clic en </t>
    </r>
    <r>
      <rPr>
        <b/>
        <sz val="8"/>
        <rFont val="Helv"/>
        <family val="0"/>
      </rPr>
      <t>Restaurar valores originales</t>
    </r>
    <r>
      <rPr>
        <sz val="8"/>
        <rFont val="Helv"/>
        <family val="0"/>
      </rPr>
      <t xml:space="preserve"> y, a</t>
    </r>
  </si>
  <si>
    <r>
      <t xml:space="preserve">continuación, haga clic en </t>
    </r>
    <r>
      <rPr>
        <b/>
        <sz val="8"/>
        <rFont val="Helv"/>
        <family val="0"/>
      </rPr>
      <t>Aceptar</t>
    </r>
    <r>
      <rPr>
        <sz val="8"/>
        <rFont val="Helv"/>
        <family val="0"/>
      </rPr>
      <t xml:space="preserve"> para desestimar los resultados y devolver a las celdas</t>
    </r>
  </si>
  <si>
    <t>sus valores originales.</t>
  </si>
  <si>
    <t>La solución encontrada por Solver realiza una dotación de cantidades desde 5.117 $ en el T3 hasta 15.263 $ en</t>
  </si>
  <si>
    <t>el T4. El beneficio total aumentó desde 69.662 $ en el presupuesto original a 71.447 $, sin ningún aumento en el</t>
  </si>
  <si>
    <t>presupuesto publicitario.</t>
  </si>
  <si>
    <t>Cambiar una restricción</t>
  </si>
  <si>
    <t>Cuando utilice Microsoft Excel Solver, puede experimentar con parámetros diferentes para decidir</t>
  </si>
  <si>
    <t>la mejor solución de un problema. Por ejemplo, puede cambiar una restricción para ver si los resultados</t>
  </si>
  <si>
    <t>son mejores o peores que antes. En la hoja de cálculo de muestra, cambie la restricción en publicidad</t>
  </si>
  <si>
    <t>de 4.000 $ a 50.000 $ para ver qué ocurre con los beneficios totales.</t>
  </si>
  <si>
    <r>
      <t xml:space="preserve">En el menú </t>
    </r>
    <r>
      <rPr>
        <b/>
        <sz val="8"/>
        <rFont val="Helv"/>
        <family val="0"/>
      </rPr>
      <t>Herramientas,</t>
    </r>
    <r>
      <rPr>
        <sz val="8"/>
        <rFont val="Helv"/>
        <family val="0"/>
      </rPr>
      <t xml:space="preserve"> haga clic en </t>
    </r>
    <r>
      <rPr>
        <b/>
        <sz val="8"/>
        <rFont val="Helv"/>
        <family val="0"/>
      </rPr>
      <t>Solver</t>
    </r>
    <r>
      <rPr>
        <sz val="8"/>
        <rFont val="Helv"/>
        <family val="0"/>
      </rPr>
      <t xml:space="preserve">. La restricción, $F$11&lt;=40000 debe </t>
    </r>
  </si>
  <si>
    <r>
      <t xml:space="preserve">estar seleccionada en el cuadro </t>
    </r>
    <r>
      <rPr>
        <b/>
        <sz val="8"/>
        <rFont val="Helv"/>
        <family val="0"/>
      </rPr>
      <t>Sujetas a las siguientes restricciones</t>
    </r>
    <r>
      <rPr>
        <sz val="8"/>
        <rFont val="Helv"/>
        <family val="0"/>
      </rPr>
      <t>. Haga clic</t>
    </r>
  </si>
  <si>
    <r>
      <t xml:space="preserve">en </t>
    </r>
    <r>
      <rPr>
        <b/>
        <sz val="8"/>
        <rFont val="Helv"/>
        <family val="0"/>
      </rPr>
      <t>Cambiar</t>
    </r>
    <r>
      <rPr>
        <sz val="8"/>
        <rFont val="Helv"/>
        <family val="0"/>
      </rPr>
      <t xml:space="preserve">. En el cuadro </t>
    </r>
    <r>
      <rPr>
        <b/>
        <sz val="8"/>
        <rFont val="Helv"/>
        <family val="0"/>
      </rPr>
      <t>Restricción</t>
    </r>
    <r>
      <rPr>
        <sz val="8"/>
        <rFont val="Helv"/>
        <family val="0"/>
      </rPr>
      <t>, cambie de 40000 a 50000. Haga clic en</t>
    </r>
  </si>
  <si>
    <r>
      <t>Aceptar</t>
    </r>
    <r>
      <rPr>
        <sz val="8"/>
        <rFont val="Helv"/>
        <family val="0"/>
      </rPr>
      <t xml:space="preserve"> y después en </t>
    </r>
    <r>
      <rPr>
        <b/>
        <sz val="8"/>
        <rFont val="Helv"/>
        <family val="0"/>
      </rPr>
      <t>Resolver</t>
    </r>
    <r>
      <rPr>
        <sz val="8"/>
        <rFont val="Helv"/>
        <family val="0"/>
      </rPr>
      <t xml:space="preserve">. Haga clic en </t>
    </r>
    <r>
      <rPr>
        <b/>
        <sz val="8"/>
        <rFont val="Helv"/>
        <family val="0"/>
      </rPr>
      <t xml:space="preserve">Utilizar la solución de </t>
    </r>
  </si>
  <si>
    <r>
      <t>Solver</t>
    </r>
    <r>
      <rPr>
        <sz val="8"/>
        <rFont val="Helv"/>
        <family val="0"/>
      </rPr>
      <t xml:space="preserve"> y, a continuación, haga clic en </t>
    </r>
    <r>
      <rPr>
        <b/>
        <sz val="8"/>
        <rFont val="Helv"/>
        <family val="0"/>
      </rPr>
      <t>Aceptar</t>
    </r>
    <r>
      <rPr>
        <sz val="8"/>
        <rFont val="Helv"/>
        <family val="0"/>
      </rPr>
      <t xml:space="preserve"> para mantener los resultados</t>
    </r>
  </si>
  <si>
    <t>que se muestran en la pantalla.</t>
  </si>
  <si>
    <t>Solver encontrará una solución óptima que produzca un beneficio total de 74.817 $. Esto supone una mejora de</t>
  </si>
  <si>
    <t>3.370 $ con respecto al resultado de 71.447 $. En la mayoría de las organizaciones no resultará muy difícil justificar</t>
  </si>
  <si>
    <t>un incremento en inversión de 10.000 $ que produzca un beneficio adicional de 3.370 $ o un 33,7% de flujo de caja.</t>
  </si>
  <si>
    <t>Esta solución también produce un resultado de 4.889 $ menos que el resultado no restringido, pero es necesario</t>
  </si>
  <si>
    <t>gastar 39.706 $ menos para lograrlo.</t>
  </si>
  <si>
    <t>Guardar un problema modelo</t>
  </si>
  <si>
    <r>
      <t xml:space="preserve">Al hacer clic en </t>
    </r>
    <r>
      <rPr>
        <b/>
        <sz val="8"/>
        <rFont val="Helv"/>
        <family val="0"/>
      </rPr>
      <t>Guardar</t>
    </r>
    <r>
      <rPr>
        <sz val="8"/>
        <rFont val="Helv"/>
        <family val="0"/>
      </rPr>
      <t xml:space="preserve"> en el menú </t>
    </r>
    <r>
      <rPr>
        <b/>
        <sz val="8"/>
        <rFont val="Helv"/>
        <family val="0"/>
      </rPr>
      <t>Archivo</t>
    </r>
    <r>
      <rPr>
        <sz val="8"/>
        <rFont val="Helv"/>
        <family val="0"/>
      </rPr>
      <t xml:space="preserve">, las últimas selecciones realizadas en el cuadro de diálogo </t>
    </r>
  </si>
  <si>
    <r>
      <t>Parámetros de Solver</t>
    </r>
    <r>
      <rPr>
        <sz val="8"/>
        <rFont val="Helv"/>
        <family val="0"/>
      </rPr>
      <t xml:space="preserve"> se vinculan a la hoja de cálculo y se grabarán al guardar el libro.</t>
    </r>
  </si>
  <si>
    <t xml:space="preserve">Sin embargo, puede definir más de un problema en una hoja de cálculo si las guarda de forma individual </t>
  </si>
  <si>
    <r>
      <t xml:space="preserve">utilizando </t>
    </r>
    <r>
      <rPr>
        <b/>
        <sz val="8"/>
        <rFont val="Helv"/>
        <family val="0"/>
      </rPr>
      <t xml:space="preserve">Guardar modelo </t>
    </r>
    <r>
      <rPr>
        <sz val="8"/>
        <rFont val="Helv"/>
        <family val="0"/>
      </rPr>
      <t xml:space="preserve">en el cuadro de diálogo </t>
    </r>
    <r>
      <rPr>
        <b/>
        <sz val="8"/>
        <rFont val="Helv"/>
        <family val="0"/>
      </rPr>
      <t>Opciones de Solver</t>
    </r>
    <r>
      <rPr>
        <sz val="8"/>
        <rFont val="Helv"/>
        <family val="0"/>
      </rPr>
      <t>. Cada modelo de problema está</t>
    </r>
  </si>
  <si>
    <r>
      <t xml:space="preserve">formado por celdas y restricciones que se escribieron en el cuadro de diálogo </t>
    </r>
    <r>
      <rPr>
        <b/>
        <sz val="8"/>
        <rFont val="Helv"/>
        <family val="0"/>
      </rPr>
      <t>Parámetros de Solver</t>
    </r>
    <r>
      <rPr>
        <sz val="8"/>
        <rFont val="Helv"/>
        <family val="0"/>
      </rPr>
      <t>.</t>
    </r>
  </si>
  <si>
    <r>
      <t xml:space="preserve">Cuando haga clic en </t>
    </r>
    <r>
      <rPr>
        <b/>
        <sz val="8"/>
        <rFont val="Helv"/>
        <family val="0"/>
      </rPr>
      <t>Guardar modelo</t>
    </r>
    <r>
      <rPr>
        <sz val="8"/>
        <rFont val="Helv"/>
        <family val="0"/>
      </rPr>
      <t xml:space="preserve">, aparecerá el cuadro de diálogo </t>
    </r>
    <r>
      <rPr>
        <b/>
        <sz val="8"/>
        <rFont val="Helv"/>
        <family val="0"/>
      </rPr>
      <t>Guardar modelo</t>
    </r>
    <r>
      <rPr>
        <sz val="8"/>
        <rFont val="Helv"/>
        <family val="0"/>
      </rPr>
      <t xml:space="preserve"> con una selección</t>
    </r>
  </si>
  <si>
    <t>predeterminada, basada en la celda activa, como el área para guardar el modelo. El rango sugerido incluirá</t>
  </si>
  <si>
    <t>una celda para cada restricción además de tres celdas adicionales. Asegúrese de que este rango de celdas</t>
  </si>
  <si>
    <t xml:space="preserve">se encuentre vacío en la hoja de cálculo. </t>
  </si>
  <si>
    <r>
      <t xml:space="preserve">En el menú </t>
    </r>
    <r>
      <rPr>
        <b/>
        <sz val="8"/>
        <rFont val="Helv"/>
        <family val="0"/>
      </rPr>
      <t>Herramientas</t>
    </r>
    <r>
      <rPr>
        <sz val="8"/>
        <rFont val="Helv"/>
        <family val="0"/>
      </rPr>
      <t xml:space="preserve">, haga clic en </t>
    </r>
    <r>
      <rPr>
        <b/>
        <sz val="8"/>
        <rFont val="Helv"/>
        <family val="0"/>
      </rPr>
      <t>Solver</t>
    </r>
    <r>
      <rPr>
        <sz val="8"/>
        <rFont val="Helv"/>
        <family val="0"/>
      </rPr>
      <t xml:space="preserve"> y después en </t>
    </r>
    <r>
      <rPr>
        <b/>
        <sz val="8"/>
        <rFont val="Helv"/>
        <family val="0"/>
      </rPr>
      <t>Opciones</t>
    </r>
    <r>
      <rPr>
        <sz val="8"/>
        <rFont val="Helv"/>
        <family val="0"/>
      </rPr>
      <t>.</t>
    </r>
  </si>
  <si>
    <r>
      <t xml:space="preserve">Haga clic en </t>
    </r>
    <r>
      <rPr>
        <b/>
        <sz val="8"/>
        <rFont val="Helv"/>
        <family val="0"/>
      </rPr>
      <t>Guardar modelo</t>
    </r>
    <r>
      <rPr>
        <sz val="8"/>
        <rFont val="Helv"/>
        <family val="0"/>
      </rPr>
      <t xml:space="preserve">. En el cuadro </t>
    </r>
    <r>
      <rPr>
        <b/>
        <sz val="8"/>
        <rFont val="Helv"/>
        <family val="0"/>
      </rPr>
      <t xml:space="preserve">Seleccionar área del </t>
    </r>
  </si>
  <si>
    <r>
      <t>modelo</t>
    </r>
    <r>
      <rPr>
        <sz val="8"/>
        <rFont val="Helv"/>
        <family val="0"/>
      </rPr>
      <t xml:space="preserve">, escriba </t>
    </r>
    <r>
      <rPr>
        <b/>
        <sz val="8"/>
        <rFont val="Helv"/>
        <family val="0"/>
      </rPr>
      <t>h15:h18</t>
    </r>
    <r>
      <rPr>
        <sz val="8"/>
        <rFont val="Helv"/>
        <family val="0"/>
      </rPr>
      <t xml:space="preserve"> o seleccione las celdas H15:H18 en la hoja de cálculo.</t>
    </r>
  </si>
  <si>
    <r>
      <t>Haga clic en</t>
    </r>
    <r>
      <rPr>
        <b/>
        <sz val="8"/>
        <rFont val="Helv"/>
        <family val="0"/>
      </rPr>
      <t xml:space="preserve"> Aceptar</t>
    </r>
    <r>
      <rPr>
        <sz val="8"/>
        <rFont val="Helv"/>
        <family val="0"/>
      </rPr>
      <t>.</t>
    </r>
  </si>
  <si>
    <r>
      <t xml:space="preserve">Nota  </t>
    </r>
    <r>
      <rPr>
        <sz val="8"/>
        <rFont val="Helv"/>
        <family val="0"/>
      </rPr>
      <t xml:space="preserve">También puede escribir una referencia a una sola celda en el cuadro </t>
    </r>
    <r>
      <rPr>
        <b/>
        <sz val="8"/>
        <rFont val="Helv"/>
        <family val="0"/>
      </rPr>
      <t>Seleccionar área del modelo</t>
    </r>
    <r>
      <rPr>
        <sz val="8"/>
        <rFont val="Helv"/>
        <family val="0"/>
      </rPr>
      <t>.</t>
    </r>
  </si>
  <si>
    <t>Solver utilizará esta referencia como la esquina superior izquierda del rango en el que copiará las especificaciones</t>
  </si>
  <si>
    <t>del problema.</t>
  </si>
  <si>
    <r>
      <t xml:space="preserve">Para cargar estas especificaciones de problemas más tarde, haga clic en </t>
    </r>
    <r>
      <rPr>
        <b/>
        <sz val="8"/>
        <rFont val="Helv"/>
        <family val="0"/>
      </rPr>
      <t>Cargar modelo</t>
    </r>
    <r>
      <rPr>
        <sz val="8"/>
        <rFont val="Helv"/>
        <family val="0"/>
      </rPr>
      <t xml:space="preserve"> en el cuadro</t>
    </r>
  </si>
  <si>
    <r>
      <t xml:space="preserve">de diálogo </t>
    </r>
    <r>
      <rPr>
        <b/>
        <sz val="8"/>
        <rFont val="Helv"/>
        <family val="0"/>
      </rPr>
      <t>Opciones de Solver</t>
    </r>
    <r>
      <rPr>
        <sz val="8"/>
        <rFont val="Helv"/>
        <family val="0"/>
      </rPr>
      <t xml:space="preserve">, escriba </t>
    </r>
    <r>
      <rPr>
        <b/>
        <sz val="8"/>
        <rFont val="Helv"/>
        <family val="0"/>
      </rPr>
      <t>h15:h18</t>
    </r>
    <r>
      <rPr>
        <sz val="8"/>
        <rFont val="Helv"/>
        <family val="0"/>
      </rPr>
      <t xml:space="preserve"> en el cuadro </t>
    </r>
    <r>
      <rPr>
        <b/>
        <sz val="8"/>
        <rFont val="Helv"/>
        <family val="0"/>
      </rPr>
      <t>Seleccionar área del modelo</t>
    </r>
    <r>
      <rPr>
        <sz val="8"/>
        <rFont val="Helv"/>
        <family val="0"/>
      </rPr>
      <t xml:space="preserve"> o seleccione</t>
    </r>
  </si>
  <si>
    <r>
      <t xml:space="preserve">las celdas H15:H18 en la hoja de cálculo de muestra y, a continuación, haga clic en </t>
    </r>
    <r>
      <rPr>
        <b/>
        <sz val="8"/>
        <rFont val="Helv"/>
        <family val="0"/>
      </rPr>
      <t>Aceptar</t>
    </r>
    <r>
      <rPr>
        <sz val="8"/>
        <rFont val="Helv"/>
        <family val="0"/>
      </rPr>
      <t>. Solver mostrará</t>
    </r>
  </si>
  <si>
    <t>un mensaje ofreciendo la posibilidad de restablecer las opciones de configuración actuales de Solver con las</t>
  </si>
  <si>
    <r>
      <t xml:space="preserve">configuraciones del modelo que se está cargando. Haga clic en </t>
    </r>
    <r>
      <rPr>
        <b/>
        <sz val="8"/>
        <rFont val="Helv"/>
        <family val="0"/>
      </rPr>
      <t>Aceptar</t>
    </r>
    <r>
      <rPr>
        <sz val="8"/>
        <rFont val="Helv"/>
        <family val="0"/>
      </rPr>
      <t xml:space="preserve"> para continuar.</t>
    </r>
  </si>
  <si>
    <t>Ejemplo 1: Problema de la mezcla de productos combinado con la disminución del margen de ganancias</t>
  </si>
  <si>
    <t xml:space="preserve">Su organización fabrica televisores, estéreos y altavoces usando piezas en común del inventario, </t>
  </si>
  <si>
    <t>tales como generadores de electricidad y conos de altavoces. Debido a que las piezas son</t>
  </si>
  <si>
    <t>limitadas, se debe determinar la mezcla óptima de productos que se van a fabricar. Pero la</t>
  </si>
  <si>
    <t>ganancia por unidad disminuye al aumentar el volumen fabricado puesto que se necesitan más</t>
  </si>
  <si>
    <t>incentivos de precio para producir un incremento en la demanda.</t>
  </si>
  <si>
    <t>Televisores</t>
  </si>
  <si>
    <t>Estéreos</t>
  </si>
  <si>
    <t>Altavoces</t>
  </si>
  <si>
    <t>Cantidad a fabricar-&gt;</t>
  </si>
  <si>
    <t>Nombre de pieza</t>
  </si>
  <si>
    <t>Inventario</t>
  </si>
  <si>
    <t>Cantidad usada</t>
  </si>
  <si>
    <t>Bastidor</t>
  </si>
  <si>
    <t>Tubo de imagen</t>
  </si>
  <si>
    <t>Factor</t>
  </si>
  <si>
    <t>Cono de altavoz</t>
  </si>
  <si>
    <t>exponencial</t>
  </si>
  <si>
    <t>Gener. eléctrico</t>
  </si>
  <si>
    <t>de disminución</t>
  </si>
  <si>
    <t>Piezas electrón.</t>
  </si>
  <si>
    <t>Beneficios:</t>
  </si>
  <si>
    <t>Por producto</t>
  </si>
  <si>
    <t xml:space="preserve">Total </t>
  </si>
  <si>
    <t>Este modelo proporciona datos de varios productos utilizando piezas comunes, cada una con</t>
  </si>
  <si>
    <t>un margen de beneficio diferente por unidad. El número de piezas es limitado, por lo que el problema</t>
  </si>
  <si>
    <t>consiste en determinar el número de cada producto del inventario disponible que se utilizará para</t>
  </si>
  <si>
    <t>construir los componentes, maximizando así los beneficios.</t>
  </si>
  <si>
    <t>Especificaciones del problema</t>
  </si>
  <si>
    <t>Celda objetivo</t>
  </si>
  <si>
    <t>D18</t>
  </si>
  <si>
    <t>El objetivo es maximizar el beneficio.</t>
  </si>
  <si>
    <t>Celdas a cambiar</t>
  </si>
  <si>
    <t>D9:F9</t>
  </si>
  <si>
    <t>Unidades de cada producto que se van</t>
  </si>
  <si>
    <t>a construir.</t>
  </si>
  <si>
    <t>Restricciones</t>
  </si>
  <si>
    <t>C11:C15&lt;=B11:B15</t>
  </si>
  <si>
    <t>El número de piezas utilizadas debe ser</t>
  </si>
  <si>
    <t>menor o igual al número de piezas</t>
  </si>
  <si>
    <t>del inventario.</t>
  </si>
  <si>
    <t>D9:F9&gt;=0</t>
  </si>
  <si>
    <t>El número del valor a construir debe</t>
  </si>
  <si>
    <t>ser mayor o igual a 0.</t>
  </si>
  <si>
    <t>Las fórmulas de beneficio por producto en las celdas D17:F17 incluyen el factor ^H15 para mostrar que</t>
  </si>
  <si>
    <t>el beneficio por unidad disminuye con el volumen. H15 contiene 0,9, lo que hace que el problema sea</t>
  </si>
  <si>
    <t>no lineal. Si cambia H15 a 1,0 para indicar que el beneficio por unidad permanece constante con</t>
  </si>
  <si>
    <r>
      <t xml:space="preserve">relación al volumen y después vuelve a hacer clic en </t>
    </r>
    <r>
      <rPr>
        <b/>
        <sz val="8"/>
        <rFont val="Helv"/>
        <family val="0"/>
      </rPr>
      <t>Resolver</t>
    </r>
    <r>
      <rPr>
        <sz val="8"/>
        <rFont val="Helv"/>
        <family val="0"/>
      </rPr>
      <t>, la solución óptima cambiará.</t>
    </r>
  </si>
  <si>
    <t>Este cambio también hace que el problema sea lineal.</t>
  </si>
  <si>
    <t>Ejemplo 2:  Problema de transporte.</t>
  </si>
  <si>
    <t>Minimizar el costo de envío de mercancías desde las plantas de producción hasta los almacenes</t>
  </si>
  <si>
    <t>cercanos a los centros de demanda regionales, sin exceder las existencias disponibles</t>
  </si>
  <si>
    <t>en cada planta y satisfaciendo la demanda de cada almacén regional.</t>
  </si>
  <si>
    <t>Cantidad a enviar de la planta "x" al almacén "y' (en la intersección):</t>
  </si>
  <si>
    <t>Plantas</t>
  </si>
  <si>
    <t>Sevilla</t>
  </si>
  <si>
    <t>Madrid</t>
  </si>
  <si>
    <t>Barcelona</t>
  </si>
  <si>
    <t>Santander</t>
  </si>
  <si>
    <t>Bilbao</t>
  </si>
  <si>
    <t>Galicia</t>
  </si>
  <si>
    <t>La Rioja</t>
  </si>
  <si>
    <t>Murcia</t>
  </si>
  <si>
    <t>---</t>
  </si>
  <si>
    <t>TOTAL:</t>
  </si>
  <si>
    <t>Demandas por almacén--&gt;</t>
  </si>
  <si>
    <t>Plantas:</t>
  </si>
  <si>
    <t>Existencias</t>
  </si>
  <si>
    <t>Costos de envío de la planta "x" al almacén "y" (en la intersección):</t>
  </si>
  <si>
    <t>Envío:</t>
  </si>
  <si>
    <t>El problema que se presenta en este modelo implica el envío de mercancías desde tres plantas</t>
  </si>
  <si>
    <t>a cinco almacenes diferentes. Las mercancías pueden enviarse desde cualquier planta a cualquier</t>
  </si>
  <si>
    <t>almacén, pero obviamente es más costoso enviar mercancías a largas distancias que a cortas</t>
  </si>
  <si>
    <t>distancias. El problema consiste en determinar las distancias desde cada planta a cada almacén con</t>
  </si>
  <si>
    <t>un mínimo costo de envío para poder satisfacer la demanda regional sin sobrepasar los suministros de</t>
  </si>
  <si>
    <t>cada planta.</t>
  </si>
  <si>
    <t>B20</t>
  </si>
  <si>
    <t>El objetivo es minimizar el costo total de</t>
  </si>
  <si>
    <t>envío.</t>
  </si>
  <si>
    <t>C8:G10</t>
  </si>
  <si>
    <t xml:space="preserve">La cantidad que se va a enviar desde cada </t>
  </si>
  <si>
    <t>planta a cada almacén.</t>
  </si>
  <si>
    <t>B8:B10&lt;=B16:B18</t>
  </si>
  <si>
    <t xml:space="preserve">El total enviado debe ser menor o igual a </t>
  </si>
  <si>
    <t>la cantidad disponible en cada planta.</t>
  </si>
  <si>
    <t>C12:G12&gt;=C14:G14</t>
  </si>
  <si>
    <t>El total enviado a los almacenes debe ser mayor</t>
  </si>
  <si>
    <t>o igual a la demanda de los almacenes.</t>
  </si>
  <si>
    <t>C8:G10&gt;=0</t>
  </si>
  <si>
    <t>El número que se va a enviar debe ser mayor</t>
  </si>
  <si>
    <t>o igual a 0.</t>
  </si>
  <si>
    <r>
      <t xml:space="preserve">Puede resolver este problema con mayor rapidez seleccionando la casilla </t>
    </r>
    <r>
      <rPr>
        <b/>
        <sz val="8"/>
        <rFont val="Helv"/>
        <family val="0"/>
      </rPr>
      <t>Adoptar modelo lineal</t>
    </r>
    <r>
      <rPr>
        <sz val="8"/>
        <rFont val="Helv"/>
        <family val="0"/>
      </rPr>
      <t xml:space="preserve"> </t>
    </r>
  </si>
  <si>
    <r>
      <t xml:space="preserve">en el cuadro de diálogo </t>
    </r>
    <r>
      <rPr>
        <b/>
        <sz val="8"/>
        <rFont val="Helv"/>
        <family val="0"/>
      </rPr>
      <t>Opciones de Solver</t>
    </r>
    <r>
      <rPr>
        <sz val="8"/>
        <rFont val="Helv"/>
        <family val="0"/>
      </rPr>
      <t xml:space="preserve"> antes de hacer clic en </t>
    </r>
    <r>
      <rPr>
        <b/>
        <sz val="8"/>
        <rFont val="Helv"/>
        <family val="0"/>
      </rPr>
      <t>Resolver</t>
    </r>
    <r>
      <rPr>
        <sz val="8"/>
        <rFont val="Helv"/>
        <family val="0"/>
      </rPr>
      <t>. Este tipo de</t>
    </r>
  </si>
  <si>
    <t>problema tiene una solución óptima en la que las cantidades que se van a enviar son números</t>
  </si>
  <si>
    <t>enteros, si todas las restricciones de la oferta y la demanda son números enteros.</t>
  </si>
  <si>
    <t>Ejemplo 3:  Planificación del horario para el personal de un parque de diversiones.</t>
  </si>
  <si>
    <t>Cada empleado trabaja cinco días consecutivos y dispone de dos días de descanso. Se trata</t>
  </si>
  <si>
    <t>de confeccionar un horario adecuado, de manera que el parque cuente con personal suficiente</t>
  </si>
  <si>
    <t>en cada momento, minimizando los costos salariales.</t>
  </si>
  <si>
    <t>Horarios</t>
  </si>
  <si>
    <t xml:space="preserve">   Días de descanso</t>
  </si>
  <si>
    <t>Empleados</t>
  </si>
  <si>
    <t>Dom</t>
  </si>
  <si>
    <t>Lun</t>
  </si>
  <si>
    <t>Mar</t>
  </si>
  <si>
    <t>Mié</t>
  </si>
  <si>
    <t>Jue</t>
  </si>
  <si>
    <t>Vie</t>
  </si>
  <si>
    <t>Sáb</t>
  </si>
  <si>
    <t xml:space="preserve">  A</t>
  </si>
  <si>
    <t>Domingo, lunes</t>
  </si>
  <si>
    <t xml:space="preserve">  B</t>
  </si>
  <si>
    <t>Lunes, martes</t>
  </si>
  <si>
    <t xml:space="preserve">  C</t>
  </si>
  <si>
    <t>Martes, miércoles</t>
  </si>
  <si>
    <t xml:space="preserve">  D</t>
  </si>
  <si>
    <t>Miércoles, jueves</t>
  </si>
  <si>
    <t xml:space="preserve">  E</t>
  </si>
  <si>
    <t>Jueves, viernes</t>
  </si>
  <si>
    <t xml:space="preserve">  F</t>
  </si>
  <si>
    <t>Viernes, sábado</t>
  </si>
  <si>
    <t xml:space="preserve">  G</t>
  </si>
  <si>
    <t>Sábado, domingo</t>
  </si>
  <si>
    <t>Totales por horario:</t>
  </si>
  <si>
    <t>Demanda total:</t>
  </si>
  <si>
    <t>Sueldo/empleado/día:</t>
  </si>
  <si>
    <t>Salario semanal:</t>
  </si>
  <si>
    <t>El objetivo de este modelo es programar el horario de los empleados de manera que se cuente siempre con</t>
  </si>
  <si>
    <t>suficiente plantilla al menor coste. En este ejemplo se paga a todos los empleados utilizando la misma tasa,</t>
  </si>
  <si>
    <t>de forma que al minimizar el número de empleados que trabajan cada día, también se minimizan los costos.</t>
  </si>
  <si>
    <t>Cada empleado trabaja cinco días consecutivos y dispone de dos días libres.</t>
  </si>
  <si>
    <t>D20</t>
  </si>
  <si>
    <t>El objetivo es minimizar el costo de la plantilla.</t>
  </si>
  <si>
    <t>D7:D13</t>
  </si>
  <si>
    <t>Empleados en cada horario.</t>
  </si>
  <si>
    <t>D7:D13&gt;=0</t>
  </si>
  <si>
    <t>El número de empleados debe ser mayor o igual a 0.</t>
  </si>
  <si>
    <t>D7:D13=Entero</t>
  </si>
  <si>
    <t>El número de empleados debe ser un número entero.</t>
  </si>
  <si>
    <t>F15:L15&gt;=F17:L17</t>
  </si>
  <si>
    <t>El número de empleados que trabajan cada día debe</t>
  </si>
  <si>
    <t>ser mayor o igual a la demanda.</t>
  </si>
  <si>
    <t>Horarios posibles</t>
  </si>
  <si>
    <t>Filas 7-13</t>
  </si>
  <si>
    <t>1 significa que el empleado en ese horario trabaja</t>
  </si>
  <si>
    <t>ese día.</t>
  </si>
  <si>
    <t>En este ejemplo, se utiliza una restricción de número entero de forma que las soluciones no den un</t>
  </si>
  <si>
    <t>resultado de números fraccionarios de empleados en cada horario. Si se selecciona la casilla de</t>
  </si>
  <si>
    <r>
      <t>verificación</t>
    </r>
    <r>
      <rPr>
        <b/>
        <sz val="8"/>
        <rFont val="Helv"/>
        <family val="0"/>
      </rPr>
      <t xml:space="preserve"> Asumir modelo lineal</t>
    </r>
    <r>
      <rPr>
        <sz val="8"/>
        <rFont val="Helv"/>
        <family val="0"/>
      </rPr>
      <t xml:space="preserve"> en el cuadro de diálogo </t>
    </r>
    <r>
      <rPr>
        <b/>
        <sz val="8"/>
        <rFont val="Helv"/>
        <family val="0"/>
      </rPr>
      <t xml:space="preserve">Opciones de Solver </t>
    </r>
    <r>
      <rPr>
        <sz val="8"/>
        <rFont val="Helv"/>
        <family val="0"/>
      </rPr>
      <t>antes de</t>
    </r>
  </si>
  <si>
    <r>
      <t xml:space="preserve">hacer clic en </t>
    </r>
    <r>
      <rPr>
        <b/>
        <sz val="8"/>
        <rFont val="Helv"/>
        <family val="0"/>
      </rPr>
      <t>Resolver</t>
    </r>
    <r>
      <rPr>
        <sz val="8"/>
        <rFont val="Helv"/>
        <family val="0"/>
      </rPr>
      <t>, se acelerará el proceso de solución.</t>
    </r>
  </si>
  <si>
    <t>Ejemplo 4:  Administración del capital de trabajo.</t>
  </si>
  <si>
    <t>Determinar cómo invertir los excedentes de efectivo en certificados de depósito a plazo</t>
  </si>
  <si>
    <t>fijo de 1, 3 y 6 meses, de modo que se aumenten los ingresos por intereses al tiempo que</t>
  </si>
  <si>
    <t>se conservan fondos suficientes para cubrir los gastos (más un margen de seguridad).</t>
  </si>
  <si>
    <t>Tasa</t>
  </si>
  <si>
    <t>Plazo</t>
  </si>
  <si>
    <t>Compra certificados:</t>
  </si>
  <si>
    <t>Certif. a 1 mes:</t>
  </si>
  <si>
    <t>1, 2, 3, 4, 5 y 6</t>
  </si>
  <si>
    <t>Interés</t>
  </si>
  <si>
    <t>Certif. a 3 meses:</t>
  </si>
  <si>
    <t>1 y 4</t>
  </si>
  <si>
    <t>obtenido:</t>
  </si>
  <si>
    <t>Certif. a 6 meses:</t>
  </si>
  <si>
    <t>1</t>
  </si>
  <si>
    <t>Mes:</t>
  </si>
  <si>
    <t>Mes 1</t>
  </si>
  <si>
    <t>Mes 2</t>
  </si>
  <si>
    <t>Mes 3</t>
  </si>
  <si>
    <t>Mes 4</t>
  </si>
  <si>
    <t>Mes 5</t>
  </si>
  <si>
    <t>Mes 6</t>
  </si>
  <si>
    <t>Fin</t>
  </si>
  <si>
    <t>Efectivo inicial:</t>
  </si>
  <si>
    <t>Certificados vencidos:</t>
  </si>
  <si>
    <t>Interés:</t>
  </si>
  <si>
    <t>Efectivo usado:</t>
  </si>
  <si>
    <t>Efectivo final:</t>
  </si>
  <si>
    <t>Una de las funciones de un directivo gerente financiero es el manejo de dinero líquido y de las inversiones a corto</t>
  </si>
  <si>
    <t>plazo de forma que se maximicen los ingresos por intereses, a la vez que se mantienen fondos disponibles para</t>
  </si>
  <si>
    <t>poder hacer frente a los gastos. Es preferible la flexibilidad que proporcionan las inversiones a largo plazo que las</t>
  </si>
  <si>
    <t>altas tasas de interés de las inversiones a corto plazo.</t>
  </si>
  <si>
    <t>En este modelo se calcula la liquidez final en base a la liquidez inicial (del mes anterior), la entrada de flujo financiero</t>
  </si>
  <si>
    <t>debida a los plazos de los certificados de depósito, la salida de flujo financiero motivada por la compra de nuevos</t>
  </si>
  <si>
    <t>certificados de depósito y el dinero necesario para las operaciones mensuales de la organización.</t>
  </si>
  <si>
    <t>Puede tomar hasta nueve decisiones:  las cantidades a invertir en certificados a un mes entre los meses 1 al 6,</t>
  </si>
  <si>
    <t>las cantidades a invertir en certificados a tres meses entre los meses 1 al 4 y las cantidades a invertir en certificados</t>
  </si>
  <si>
    <t>a seis meses en el mes 1.</t>
  </si>
  <si>
    <t>H8</t>
  </si>
  <si>
    <t>El objetivo es maximizar las tasas de interés.</t>
  </si>
  <si>
    <t>B14:G14</t>
  </si>
  <si>
    <t>El dinero invertido en cada tipo de certificado.</t>
  </si>
  <si>
    <t>B15, E15, B16</t>
  </si>
  <si>
    <t>B14:G14&gt;=0</t>
  </si>
  <si>
    <t>La inversión en cada tipo de certificado debe</t>
  </si>
  <si>
    <t>B15:B16&gt;=0</t>
  </si>
  <si>
    <t>E15&gt;=0</t>
  </si>
  <si>
    <t>B18:H18&gt;=100000</t>
  </si>
  <si>
    <t>La liquidez final debe ser mayor o igual a 100.000 $.</t>
  </si>
  <si>
    <t>La solución óptima que Solver determina logra unos ingresos totales por intereses de 16.531 $ invirtiendo lo máximo</t>
  </si>
  <si>
    <t xml:space="preserve">posible en certificados a seis y a tres meses y, posteriormente, vuelve a invertir en certificados a un mes. </t>
  </si>
  <si>
    <t>Esta solución cumple con todas las restricciones.</t>
  </si>
  <si>
    <t>Supongamos, sin embargo, que desea garantizar la disponibilidad de dinero suficiente en el mes 5 para pagos de</t>
  </si>
  <si>
    <t>bienes de equipo. Agregue una restricción que disponga que el plazo medio de las inversiones realizadas en el</t>
  </si>
  <si>
    <t>mes 1 debe superar los cuatro meses.</t>
  </si>
  <si>
    <t>La fórmula en la celda B20 determina las cantidades totales a invertir en el mes 1 (B14, B15 y B16), teniendo en</t>
  </si>
  <si>
    <t>cuenta el plazo (de los meses 1, 3 y 6) y, a continuación, sustrae de esta cantidad la inversión total, teniendo en</t>
  </si>
  <si>
    <t>cuenta el mes 4. Si esta cantidad es cero o negativa, el plazo medio no será mayor de cuatro meses. Para</t>
  </si>
  <si>
    <t>agregar esta restricción, restaure los valores originales y haga clic en Solver en el menú Herramientas. Haga clic</t>
  </si>
  <si>
    <r>
      <t xml:space="preserve">en Agregar. Escriba </t>
    </r>
    <r>
      <rPr>
        <b/>
        <sz val="8"/>
        <rFont val="Helv"/>
        <family val="0"/>
      </rPr>
      <t>b20</t>
    </r>
    <r>
      <rPr>
        <sz val="8"/>
        <rFont val="Helv"/>
        <family val="0"/>
      </rPr>
      <t xml:space="preserve"> en el cuadro </t>
    </r>
    <r>
      <rPr>
        <b/>
        <sz val="8"/>
        <rFont val="Helv"/>
        <family val="0"/>
      </rPr>
      <t>Referencia de la celda</t>
    </r>
    <r>
      <rPr>
        <sz val="8"/>
        <rFont val="Helv"/>
        <family val="0"/>
      </rPr>
      <t xml:space="preserve">, escriba </t>
    </r>
    <r>
      <rPr>
        <b/>
        <sz val="8"/>
        <rFont val="Helv"/>
        <family val="0"/>
      </rPr>
      <t xml:space="preserve">0 </t>
    </r>
    <r>
      <rPr>
        <sz val="8"/>
        <rFont val="Helv"/>
        <family val="0"/>
      </rPr>
      <t xml:space="preserve">en el cuadro </t>
    </r>
    <r>
      <rPr>
        <b/>
        <sz val="8"/>
        <rFont val="Helv"/>
        <family val="0"/>
      </rPr>
      <t>Restricción</t>
    </r>
    <r>
      <rPr>
        <sz val="8"/>
        <rFont val="Helv"/>
        <family val="0"/>
      </rPr>
      <t xml:space="preserve"> y,</t>
    </r>
  </si>
  <si>
    <r>
      <t xml:space="preserve">a continuación, haga clic en </t>
    </r>
    <r>
      <rPr>
        <b/>
        <sz val="8"/>
        <rFont val="Helv"/>
        <family val="0"/>
      </rPr>
      <t>Aceptar</t>
    </r>
    <r>
      <rPr>
        <sz val="8"/>
        <rFont val="Helv"/>
        <family val="0"/>
      </rPr>
      <t xml:space="preserve">. Para resolver el problema, haga clic en </t>
    </r>
    <r>
      <rPr>
        <b/>
        <sz val="8"/>
        <rFont val="Helv"/>
        <family val="0"/>
      </rPr>
      <t>Resolver</t>
    </r>
    <r>
      <rPr>
        <sz val="8"/>
        <rFont val="Helv"/>
        <family val="0"/>
      </rPr>
      <t>.</t>
    </r>
  </si>
  <si>
    <t>Para cumplir con la restricción del plazo de cuatro meses, Solver cambia los fondos inversión de certificados a</t>
  </si>
  <si>
    <t>seis meses a certificados de tres meses. Estos fondos caducan en el cuarto mes y, de acuerdo con el plan, se</t>
  </si>
  <si>
    <t>invierten en certificados nuevos a tres meses. Si los fondos fueran necesarios se puede retener el dinero en lugar de</t>
  </si>
  <si>
    <t>invertirlo. La respuesta de los 56.896 $ en el mes 4 es más que suficiente para el pago de los bienes de equipo del</t>
  </si>
  <si>
    <t>mes 5. Se renunció a 460 $ de ingresos por intereses para obtener esta flexibilidad.</t>
  </si>
  <si>
    <t>Ejemplo 5:  Cartera de valores rentable.</t>
  </si>
  <si>
    <t>Hallar la ponderación de acciones en una cartera de valores rentable que permita incrementar la</t>
  </si>
  <si>
    <t>rentabilidad para un determinado nivel de riesgo. En esta hoja se utiliza el modelo de índice simple de</t>
  </si>
  <si>
    <t>Sharpe. También se puede utilizar el método de Markowitz si existen términos de covarianza.</t>
  </si>
  <si>
    <t>Tasa libre de riesgos</t>
  </si>
  <si>
    <t>Var. del mercado</t>
  </si>
  <si>
    <t>Tasa del mercado</t>
  </si>
  <si>
    <t>Ponderación máxima</t>
  </si>
  <si>
    <t>Beta</t>
  </si>
  <si>
    <t>Var. residual</t>
  </si>
  <si>
    <t>Ponderación</t>
  </si>
  <si>
    <t>*Beta</t>
  </si>
  <si>
    <t>*Var.</t>
  </si>
  <si>
    <t>Acción A</t>
  </si>
  <si>
    <t>Acción B</t>
  </si>
  <si>
    <t>Acción C</t>
  </si>
  <si>
    <t>Acción D</t>
  </si>
  <si>
    <t>Pagarés del Tesoro</t>
  </si>
  <si>
    <t>Rentabilidad</t>
  </si>
  <si>
    <t>Varianza</t>
  </si>
  <si>
    <t xml:space="preserve">TOTAL cartera:  </t>
  </si>
  <si>
    <t>Maximizar rentabilidad: A21:A29</t>
  </si>
  <si>
    <t>Minimizar riesgos: D21:D29</t>
  </si>
  <si>
    <t>Uno de los principios básicos en la gestión de inversiones es la diversificación. Con una cartera de valores variada,</t>
  </si>
  <si>
    <t>por ejemplo, puede obtener una tasa de interés que represente la media de los flujos financieros de los valores</t>
  </si>
  <si>
    <t>individuales, a la vez que se reduce el riesgo de que un valor en concreto dé un mal resultado.</t>
  </si>
  <si>
    <t>Al utilizar este modelo, puede utilizar Solver para obtener la dotación de fondos en valores que minimice el riesgo de la</t>
  </si>
  <si>
    <t>cartera de valores para una tasa de flujo financiero dada o que maximice la tasa de flujo financiero para un tipo de</t>
  </si>
  <si>
    <t>riesgo conocido.</t>
  </si>
  <si>
    <t>Esta hoja de cálculo contiene los números (riesgo relativo al mercado) y la varianza residual de cuatro valores distintos.</t>
  </si>
  <si>
    <t>Además, la cartera de valores incluye inversiones en Deuda del Tesoro, para las que se asume un riesgo de flujo</t>
  </si>
  <si>
    <t>financiero y de varianza de 0. Inicialmente, cantidades iguales (20 por ciento de la cartera de valores) se invierten en</t>
  </si>
  <si>
    <t>cada valor del mercado.</t>
  </si>
  <si>
    <t>Utilice Solver para probar las diferentes dotaciones de fondos en los valores y Deuda del Tesoro para</t>
  </si>
  <si>
    <t>maximizar el flujo financiero de la cartera de valores para un nivel específico de riesgo o para minimizar el riesgo para</t>
  </si>
  <si>
    <t>una tasa de flujo financiero específica. Con la dotación inicial del 20 por ciento, la cartera de valores devuelve un</t>
  </si>
  <si>
    <t>16.4 por ciento y la varianza es del 7.1 por ciento.</t>
  </si>
  <si>
    <t>E18</t>
  </si>
  <si>
    <t>El objetivo es maximizar el flujo financiero de la</t>
  </si>
  <si>
    <t>cartera de valores.</t>
  </si>
  <si>
    <t>E10:E14</t>
  </si>
  <si>
    <t>Proporción de influencia de cada valor.</t>
  </si>
  <si>
    <t>E10:E14&gt;=0</t>
  </si>
  <si>
    <t>Las proporciones de influencia deben ser</t>
  </si>
  <si>
    <t>mayores o iguales a 0.</t>
  </si>
  <si>
    <t>E16=1</t>
  </si>
  <si>
    <t>La proporción de influencia debe ser igual a 1.</t>
  </si>
  <si>
    <t>G18&lt;=0.071</t>
  </si>
  <si>
    <t>La varianza debe ser menor o igual a 0,071.</t>
  </si>
  <si>
    <t>Beta de cada valor</t>
  </si>
  <si>
    <t>B10:B13</t>
  </si>
  <si>
    <t>Varianza de cada valor</t>
  </si>
  <si>
    <t>C10:C13</t>
  </si>
  <si>
    <t>Las celdas D21:D29 contienen las especificaciones del problema para minimizar el riesgo para una tasa de flujo</t>
  </si>
  <si>
    <r>
      <t xml:space="preserve">financiero del 16,4. Para cargar las especificaciones de este problema en Solver, haga clic en </t>
    </r>
    <r>
      <rPr>
        <b/>
        <sz val="8"/>
        <rFont val="Helv"/>
        <family val="0"/>
      </rPr>
      <t>Solver</t>
    </r>
    <r>
      <rPr>
        <sz val="8"/>
        <rFont val="Helv"/>
        <family val="0"/>
      </rPr>
      <t xml:space="preserve"> en el menú</t>
    </r>
  </si>
  <si>
    <r>
      <t>Herramientas</t>
    </r>
    <r>
      <rPr>
        <sz val="8"/>
        <rFont val="Helv"/>
        <family val="0"/>
      </rPr>
      <t>, haga clic en</t>
    </r>
    <r>
      <rPr>
        <b/>
        <sz val="8"/>
        <rFont val="Helv"/>
        <family val="0"/>
      </rPr>
      <t xml:space="preserve"> Opciones</t>
    </r>
    <r>
      <rPr>
        <sz val="8"/>
        <rFont val="Helv"/>
        <family val="0"/>
      </rPr>
      <t xml:space="preserve">, haga clic en </t>
    </r>
    <r>
      <rPr>
        <b/>
        <sz val="8"/>
        <rFont val="Helv"/>
        <family val="0"/>
      </rPr>
      <t>Cargar modelo</t>
    </r>
    <r>
      <rPr>
        <sz val="8"/>
        <rFont val="Helv"/>
        <family val="0"/>
      </rPr>
      <t>, seleccione las celdas D21:D29</t>
    </r>
  </si>
  <si>
    <r>
      <t xml:space="preserve">en la hoja de cálculo y después haga clic en </t>
    </r>
    <r>
      <rPr>
        <b/>
        <sz val="8"/>
        <rFont val="Helv"/>
        <family val="0"/>
      </rPr>
      <t>Aceptar</t>
    </r>
    <r>
      <rPr>
        <sz val="8"/>
        <rFont val="Helv"/>
        <family val="0"/>
      </rPr>
      <t>.</t>
    </r>
    <r>
      <rPr>
        <b/>
        <sz val="8"/>
        <rFont val="Helv"/>
        <family val="0"/>
      </rPr>
      <t xml:space="preserve"> </t>
    </r>
    <r>
      <rPr>
        <sz val="8"/>
        <rFont val="Helv"/>
        <family val="0"/>
      </rPr>
      <t xml:space="preserve">Se presentará el cuadro de diálogo </t>
    </r>
    <r>
      <rPr>
        <b/>
        <sz val="8"/>
        <rFont val="Helv"/>
        <family val="0"/>
      </rPr>
      <t>Parámetros</t>
    </r>
  </si>
  <si>
    <r>
      <t>de Solver</t>
    </r>
    <r>
      <rPr>
        <sz val="8"/>
        <rFont val="Helv"/>
        <family val="0"/>
      </rPr>
      <t xml:space="preserve">. Haga clic en </t>
    </r>
    <r>
      <rPr>
        <b/>
        <sz val="8"/>
        <rFont val="Helv"/>
        <family val="0"/>
      </rPr>
      <t>Resolver</t>
    </r>
    <r>
      <rPr>
        <sz val="8"/>
        <rFont val="Helv"/>
        <family val="0"/>
      </rPr>
      <t>. Como podrá ver, Solver obtiene unas dotaciones de cartera de</t>
    </r>
  </si>
  <si>
    <t>valores que en ambos casos sobrepasan la regla del 20 por ciento.</t>
  </si>
  <si>
    <t>Puede obtener una tasa de flujo financiero mayor (17.1 por ciento) para el mismo riesgo o puede reducir el riesgo sin</t>
  </si>
  <si>
    <t>renunciar a ningún ingreso. Estas dos dotaciones representan carteras de valores eficientes.</t>
  </si>
  <si>
    <t>Las celdas A21:A29 contienen el modelo del problema original. Para volver a cargar el problema, haga clic en</t>
  </si>
  <si>
    <r>
      <t>Resolver</t>
    </r>
    <r>
      <rPr>
        <sz val="8"/>
        <rFont val="Helv"/>
        <family val="0"/>
      </rPr>
      <t xml:space="preserve"> en el menú </t>
    </r>
    <r>
      <rPr>
        <b/>
        <sz val="8"/>
        <rFont val="Helv"/>
        <family val="0"/>
      </rPr>
      <t>Herramientas</t>
    </r>
    <r>
      <rPr>
        <sz val="8"/>
        <rFont val="Helv"/>
        <family val="0"/>
      </rPr>
      <t xml:space="preserve">, haga clic en </t>
    </r>
    <r>
      <rPr>
        <b/>
        <sz val="8"/>
        <rFont val="Helv"/>
        <family val="0"/>
      </rPr>
      <t>Opciones</t>
    </r>
    <r>
      <rPr>
        <sz val="8"/>
        <rFont val="Helv"/>
        <family val="0"/>
      </rPr>
      <t xml:space="preserve"> y en </t>
    </r>
    <r>
      <rPr>
        <b/>
        <sz val="8"/>
        <rFont val="Helv"/>
        <family val="0"/>
      </rPr>
      <t>Cargar modelos</t>
    </r>
    <r>
      <rPr>
        <sz val="8"/>
        <rFont val="Helv"/>
        <family val="0"/>
      </rPr>
      <t>, seleccione</t>
    </r>
  </si>
  <si>
    <r>
      <t xml:space="preserve">las celdas A21:A29 en la hoja de cálculo y, a continuación, haga clic en </t>
    </r>
    <r>
      <rPr>
        <b/>
        <sz val="8"/>
        <rFont val="Helv"/>
        <family val="0"/>
      </rPr>
      <t>Aceptar</t>
    </r>
    <r>
      <rPr>
        <sz val="8"/>
        <rFont val="Helv"/>
        <family val="0"/>
      </rPr>
      <t>.</t>
    </r>
  </si>
  <si>
    <t>Solver presentará un mensaje ofreciendo la posibilidad de restablecer las opciones de configuración de Solver con las</t>
  </si>
  <si>
    <r>
      <t xml:space="preserve">configuraciones del modelo que está cargando. Haga clic en </t>
    </r>
    <r>
      <rPr>
        <b/>
        <sz val="8"/>
        <rFont val="Helv"/>
        <family val="0"/>
      </rPr>
      <t>Aceptar</t>
    </r>
    <r>
      <rPr>
        <sz val="8"/>
        <rFont val="Helv"/>
        <family val="0"/>
      </rPr>
      <t xml:space="preserve"> para continuar.</t>
    </r>
  </si>
  <si>
    <t>Ejemplo 6:  Valor de la resistencia en un circuito eléctrico.</t>
  </si>
  <si>
    <t>Hallar el valor de la resistencia en un circuito eléctrico que emitirá una descarga</t>
  </si>
  <si>
    <t>equivalente al uno por ciento de su valor inicial en una vigésima de segundo desde el</t>
  </si>
  <si>
    <t>momento en que se mueve el interruptor.</t>
  </si>
  <si>
    <t>Interruptor-&gt;</t>
  </si>
  <si>
    <t xml:space="preserve">   -----</t>
  </si>
  <si>
    <t xml:space="preserve">   </t>
  </si>
  <si>
    <t>---------</t>
  </si>
  <si>
    <t>----</t>
  </si>
  <si>
    <t>q0 =</t>
  </si>
  <si>
    <t>voltios</t>
  </si>
  <si>
    <t xml:space="preserve">    </t>
  </si>
  <si>
    <t xml:space="preserve">    |</t>
  </si>
  <si>
    <t>q[t] =</t>
  </si>
  <si>
    <t>t =</t>
  </si>
  <si>
    <t>segundos</t>
  </si>
  <si>
    <t>Batería</t>
  </si>
  <si>
    <t>Condensador (C)</t>
  </si>
  <si>
    <t>Inductor (L)</t>
  </si>
  <si>
    <t>L =</t>
  </si>
  <si>
    <t>henrios</t>
  </si>
  <si>
    <t xml:space="preserve">   |</t>
  </si>
  <si>
    <t>C =</t>
  </si>
  <si>
    <t>faradios</t>
  </si>
  <si>
    <t>----|----</t>
  </si>
  <si>
    <t>Resistencia</t>
  </si>
  <si>
    <t>R =</t>
  </si>
  <si>
    <t>ohmios</t>
  </si>
  <si>
    <t xml:space="preserve">  (R)</t>
  </si>
  <si>
    <t>1/(L*C)</t>
  </si>
  <si>
    <t>(R/(2*L))^2</t>
  </si>
  <si>
    <t>RAIZ(B15-B16)</t>
  </si>
  <si>
    <t>COS(T*B17)</t>
  </si>
  <si>
    <t>-R*T/(2*L)</t>
  </si>
  <si>
    <t>Q0*EXP(B19)</t>
  </si>
  <si>
    <t xml:space="preserve">Este modelo presenta un circuito eléctrico que contiene una batería, un interruptor, un </t>
  </si>
  <si>
    <t>condensador, una resistencia y un inductor. Con el interruptor en la posición de la izquierda,</t>
  </si>
  <si>
    <t>la batería conecta con el condensador. Con el interruptor a al derecha, el condensador</t>
  </si>
  <si>
    <t>conecta con el inductor y la resistencia, los cuales consumen la energía eléctrica.</t>
  </si>
  <si>
    <t>Por medio de la segunda ley de Kirchhoff se puede formular y resolver una ecuación diferencial</t>
  </si>
  <si>
    <t>para determinar cómo la carga en el condensador varía con el tiempo. La fórmula relaciona la</t>
  </si>
  <si>
    <t>carga q[t] con el tiempo t, con la inducción L, la resistencia R y la condensación C de los</t>
  </si>
  <si>
    <t>elementos del circuito.</t>
  </si>
  <si>
    <t>Utilice Solver para escoger un valor apropiado para la resistencia R (dados los valores del inductor</t>
  </si>
  <si>
    <t>L y el condensador C) que emitirán la carga a un uno por ciento del valor inicial en una vigésima</t>
  </si>
  <si>
    <t>parte de segundo después de haberse presionado el interruptor.</t>
  </si>
  <si>
    <t>G15</t>
  </si>
  <si>
    <t>El objetivo es lograr un valor de 0,09.</t>
  </si>
  <si>
    <t>G12</t>
  </si>
  <si>
    <t>Resistencia.</t>
  </si>
  <si>
    <t>D15:D20</t>
  </si>
  <si>
    <t>Solución algebraica a la ley de Kirchhoff.</t>
  </si>
  <si>
    <t>Este problema y su solución son apropiados para un margen de valores muy pequeño; la función</t>
  </si>
  <si>
    <t>representada por la carga del condensador durante la prueba es en realidad la proyección de la</t>
  </si>
  <si>
    <t>función del seno.</t>
  </si>
</sst>
</file>

<file path=xl/styles.xml><?xml version="1.0" encoding="utf-8"?>
<styleSheet xmlns="http://schemas.openxmlformats.org/spreadsheetml/2006/main">
  <numFmts count="5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N$&quot;#,##0_);\(&quot;N$&quot;#,##0\)"/>
    <numFmt numFmtId="187" formatCode="&quot;N$&quot;#,##0_);[Red]\(&quot;N$&quot;#,##0\)"/>
    <numFmt numFmtId="188" formatCode="&quot;N$&quot;#,##0.00_);\(&quot;N$&quot;#,##0.00\)"/>
    <numFmt numFmtId="189" formatCode="&quot;N$&quot;#,##0.00_);[Red]\(&quot;N$&quot;#,##0.00\)"/>
    <numFmt numFmtId="190" formatCode="_(&quot;N$&quot;* #,##0_);_(&quot;N$&quot;* \(#,##0\);_(&quot;N$&quot;* &quot;-&quot;_);_(@_)"/>
    <numFmt numFmtId="191" formatCode="_(&quot;N$&quot;* #,##0.00_);_(&quot;N$&quot;* \(#,##0.00\);_(&quot;N$&quot;* &quot;-&quot;??_);_(@_)"/>
    <numFmt numFmtId="192" formatCode="#,##0\ &quot;$&quot;;\-#,##0\ &quot;$&quot;"/>
    <numFmt numFmtId="193" formatCode="#,##0\ &quot;$&quot;;[Red]\-#,##0\ &quot;$&quot;"/>
    <numFmt numFmtId="194" formatCode="#,##0.00\ &quot;$&quot;;\-#,##0.00\ &quot;$&quot;"/>
    <numFmt numFmtId="195" formatCode="#,##0.00\ &quot;$&quot;;[Red]\-#,##0.00\ &quot;$&quot;"/>
    <numFmt numFmtId="196" formatCode="_-* #,##0\ &quot;$&quot;_-;\-* #,##0\ &quot;$&quot;_-;_-* &quot;-&quot;\ &quot;$&quot;_-;_-@_-"/>
    <numFmt numFmtId="197" formatCode="_-* #,##0\ _$_-;\-* #,##0\ _$_-;_-* &quot;-&quot;\ _$_-;_-@_-"/>
    <numFmt numFmtId="198" formatCode="_-* #,##0.00\ &quot;$&quot;_-;\-* #,##0.00\ &quot;$&quot;_-;_-* &quot;-&quot;??\ &quot;$&quot;_-;_-@_-"/>
    <numFmt numFmtId="199" formatCode="_-* #,##0.00\ _$_-;\-* #,##0.00\ _$_-;_-* &quot;-&quot;??\ _$_-;_-@_-"/>
    <numFmt numFmtId="200" formatCode="&quot;$&quot;#,##0;\-&quot;$&quot;#,##0"/>
    <numFmt numFmtId="201" formatCode="&quot;$&quot;#,##0;[Red]\-&quot;$&quot;#,##0"/>
    <numFmt numFmtId="202" formatCode="&quot;$&quot;#,##0.00;\-&quot;$&quot;#,##0.00"/>
    <numFmt numFmtId="203" formatCode="&quot;$&quot;#,##0.00;[Red]\-&quot;$&quot;#,##0.00"/>
    <numFmt numFmtId="204" formatCode="_-&quot;$&quot;* #,##0_-;\-&quot;$&quot;* #,##0_-;_-&quot;$&quot;* &quot;-&quot;_-;_-@_-"/>
    <numFmt numFmtId="205" formatCode="_-&quot;$&quot;* #,##0.00_-;\-&quot;$&quot;* #,##0.00_-;_-&quot;$&quot;* &quot;-&quot;??_-;_-@_-"/>
    <numFmt numFmtId="206" formatCode="0.0"/>
    <numFmt numFmtId="207" formatCode="mm/d/yy"/>
    <numFmt numFmtId="208" formatCode="mm/d/yy\ h:mm"/>
    <numFmt numFmtId="209" formatCode="0.000"/>
    <numFmt numFmtId="210" formatCode="0.0%"/>
    <numFmt numFmtId="211" formatCode="#,##0\ &quot;$&quot;_);\(#,##0\ &quot;$&quot;\)"/>
    <numFmt numFmtId="212" formatCode="#,##0.00\ &quot;$&quot;_);\(#,##0.00\ &quot;$&quot;\)"/>
    <numFmt numFmtId="213" formatCode="#,##0\ &quot;$&quot;_);[Red]\(#,##0\ &quot;$&quot;\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Helv"/>
      <family val="0"/>
    </font>
    <font>
      <b/>
      <i/>
      <sz val="8"/>
      <name val="Helv"/>
      <family val="0"/>
    </font>
    <font>
      <i/>
      <sz val="8"/>
      <name val="Helv"/>
      <family val="0"/>
    </font>
    <font>
      <b/>
      <sz val="8"/>
      <name val="Helv"/>
      <family val="0"/>
    </font>
    <font>
      <sz val="8"/>
      <name val="MS Sans Serif"/>
      <family val="0"/>
    </font>
    <font>
      <sz val="8"/>
      <name val="Helv"/>
      <family val="0"/>
    </font>
    <font>
      <b/>
      <i/>
      <sz val="10"/>
      <name val="Helv"/>
      <family val="0"/>
    </font>
    <font>
      <sz val="4"/>
      <name val="ZapfDingbats"/>
      <family val="5"/>
    </font>
  </fonts>
  <fills count="5">
    <fill>
      <patternFill/>
    </fill>
    <fill>
      <patternFill patternType="gray125"/>
    </fill>
    <fill>
      <patternFill patternType="gray125">
        <fgColor indexed="13"/>
      </patternFill>
    </fill>
    <fill>
      <patternFill patternType="gray125">
        <fgColor indexed="13"/>
        <bgColor indexed="26"/>
      </patternFill>
    </fill>
    <fill>
      <patternFill patternType="solid">
        <fgColor indexed="65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 style="thick">
        <color indexed="17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17"/>
      </left>
      <right style="thick">
        <color indexed="17"/>
      </right>
      <top>
        <color indexed="63"/>
      </top>
      <bottom style="thick">
        <color indexed="17"/>
      </bottom>
    </border>
    <border>
      <left style="thick">
        <color indexed="16"/>
      </left>
      <right>
        <color indexed="63"/>
      </right>
      <top style="thick">
        <color indexed="16"/>
      </top>
      <bottom style="thick">
        <color indexed="16"/>
      </bottom>
    </border>
    <border>
      <left>
        <color indexed="63"/>
      </left>
      <right>
        <color indexed="63"/>
      </right>
      <top style="thick">
        <color indexed="16"/>
      </top>
      <bottom style="thick">
        <color indexed="16"/>
      </bottom>
    </border>
    <border>
      <left>
        <color indexed="63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 style="thick">
        <color indexed="17"/>
      </left>
      <right style="thick">
        <color indexed="17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 style="double">
        <color indexed="18"/>
      </top>
      <bottom style="thick">
        <color indexed="18"/>
      </bottom>
    </border>
    <border>
      <left>
        <color indexed="63"/>
      </left>
      <right>
        <color indexed="63"/>
      </right>
      <top style="double">
        <color indexed="18"/>
      </top>
      <bottom style="thick">
        <color indexed="18"/>
      </bottom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ck">
        <color indexed="17"/>
      </left>
      <right>
        <color indexed="63"/>
      </right>
      <top style="thick">
        <color indexed="17"/>
      </top>
      <bottom style="thick">
        <color indexed="17"/>
      </bottom>
    </border>
    <border>
      <left style="thick">
        <color indexed="16"/>
      </left>
      <right style="thick">
        <color indexed="16"/>
      </right>
      <top style="thick">
        <color indexed="16"/>
      </top>
      <bottom>
        <color indexed="63"/>
      </bottom>
    </border>
    <border>
      <left style="thick">
        <color indexed="17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16"/>
      </left>
      <right style="thick">
        <color indexed="16"/>
      </right>
      <top>
        <color indexed="63"/>
      </top>
      <bottom>
        <color indexed="63"/>
      </bottom>
    </border>
    <border>
      <left style="thick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7"/>
      </right>
      <top>
        <color indexed="63"/>
      </top>
      <bottom>
        <color indexed="63"/>
      </bottom>
    </border>
    <border>
      <left style="thick">
        <color indexed="16"/>
      </left>
      <right style="thick">
        <color indexed="16"/>
      </right>
      <top>
        <color indexed="63"/>
      </top>
      <bottom style="thick">
        <color indexed="16"/>
      </bottom>
    </border>
    <border>
      <left style="thick">
        <color indexed="17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 style="thick">
        <color indexed="17"/>
      </right>
      <top>
        <color indexed="63"/>
      </top>
      <bottom style="thick">
        <color indexed="17"/>
      </bottom>
    </border>
    <border>
      <left style="thick">
        <color indexed="21"/>
      </left>
      <right style="thick">
        <color indexed="21"/>
      </right>
      <top style="thick">
        <color indexed="21"/>
      </top>
      <bottom style="thick">
        <color indexed="21"/>
      </bottom>
    </border>
    <border>
      <left>
        <color indexed="63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thick">
        <color indexed="16"/>
      </left>
      <right>
        <color indexed="63"/>
      </right>
      <top style="thick">
        <color indexed="16"/>
      </top>
      <bottom>
        <color indexed="63"/>
      </bottom>
    </border>
    <border>
      <left>
        <color indexed="63"/>
      </left>
      <right style="thick">
        <color indexed="16"/>
      </right>
      <top style="thick">
        <color indexed="16"/>
      </top>
      <bottom>
        <color indexed="63"/>
      </bottom>
    </border>
    <border>
      <left style="thick">
        <color indexed="1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6"/>
      </right>
      <top>
        <color indexed="63"/>
      </top>
      <bottom>
        <color indexed="63"/>
      </bottom>
    </border>
    <border>
      <left style="thick">
        <color indexed="16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 style="thick">
        <color indexed="16"/>
      </right>
      <top>
        <color indexed="63"/>
      </top>
      <bottom style="thick">
        <color indexed="16"/>
      </bottom>
    </border>
    <border>
      <left style="thick">
        <color indexed="18"/>
      </left>
      <right>
        <color indexed="63"/>
      </right>
      <top style="thick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ck">
        <color indexed="18"/>
      </top>
      <bottom style="thin">
        <color indexed="18"/>
      </bottom>
    </border>
    <border>
      <left style="thick">
        <color indexed="18"/>
      </left>
      <right style="double">
        <color indexed="18"/>
      </right>
      <top style="thick">
        <color indexed="18"/>
      </top>
      <bottom style="double">
        <color indexed="18"/>
      </bottom>
    </border>
    <border>
      <left>
        <color indexed="63"/>
      </left>
      <right>
        <color indexed="63"/>
      </right>
      <top style="thick">
        <color indexed="18"/>
      </top>
      <bottom style="double">
        <color indexed="18"/>
      </bottom>
    </border>
    <border>
      <left style="thin">
        <color indexed="18"/>
      </left>
      <right style="thick">
        <color indexed="18"/>
      </right>
      <top style="thick">
        <color indexed="18"/>
      </top>
      <bottom style="double">
        <color indexed="18"/>
      </bottom>
    </border>
    <border>
      <left style="thick">
        <color indexed="18"/>
      </left>
      <right style="double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 style="double">
        <color indexed="18"/>
      </right>
      <top>
        <color indexed="63"/>
      </top>
      <bottom style="thick">
        <color indexed="18"/>
      </bottom>
    </border>
    <border>
      <left style="thin">
        <color indexed="18"/>
      </left>
      <right style="thick">
        <color indexed="18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18"/>
      </left>
      <right>
        <color indexed="63"/>
      </right>
      <top>
        <color indexed="63"/>
      </top>
      <bottom style="thin"/>
    </border>
    <border>
      <left style="thick">
        <color indexed="18"/>
      </left>
      <right style="thick">
        <color indexed="18"/>
      </right>
      <top style="thick">
        <color indexed="18"/>
      </top>
      <bottom>
        <color indexed="63"/>
      </bottom>
    </border>
    <border>
      <left style="thick">
        <color indexed="18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 style="thick">
        <color indexed="18"/>
      </right>
      <top>
        <color indexed="63"/>
      </top>
      <bottom style="thick">
        <color indexed="18"/>
      </bottom>
    </border>
    <border>
      <left style="thick">
        <color indexed="1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18"/>
      </right>
      <top>
        <color indexed="63"/>
      </top>
      <bottom style="thin">
        <color indexed="8"/>
      </bottom>
    </border>
    <border>
      <left style="thick">
        <color indexed="18"/>
      </left>
      <right style="thick">
        <color indexed="21"/>
      </right>
      <top style="thin">
        <color indexed="18"/>
      </top>
      <bottom style="thin">
        <color indexed="18"/>
      </bottom>
    </border>
    <border>
      <left style="thick">
        <color indexed="18"/>
      </left>
      <right style="thick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ck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 style="thin"/>
      <bottom>
        <color indexed="63"/>
      </bottom>
    </border>
    <border>
      <left style="thick">
        <color indexed="21"/>
      </left>
      <right style="thick">
        <color indexed="21"/>
      </right>
      <top style="thick">
        <color indexed="21"/>
      </top>
      <bottom style="thick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 style="thin">
        <color indexed="18"/>
      </bottom>
    </border>
    <border>
      <left>
        <color indexed="63"/>
      </left>
      <right style="thick">
        <color indexed="18"/>
      </right>
      <top style="double">
        <color indexed="18"/>
      </top>
      <bottom style="thick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 style="thick">
        <color indexed="18"/>
      </bottom>
    </border>
    <border>
      <left style="thick">
        <color indexed="16"/>
      </left>
      <right style="thick">
        <color indexed="18"/>
      </right>
      <top style="thick">
        <color indexed="16"/>
      </top>
      <bottom style="thick">
        <color indexed="18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8" fillId="0" borderId="0">
      <alignment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9" fontId="0" fillId="0" borderId="0" applyFont="0" applyFill="0" applyBorder="0" applyAlignment="0" applyProtection="0"/>
  </cellStyleXfs>
  <cellXfs count="38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5" fillId="0" borderId="5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/>
    </xf>
    <xf numFmtId="1" fontId="0" fillId="0" borderId="6" xfId="0" applyNumberFormat="1" applyFill="1" applyBorder="1" applyAlignment="1">
      <alignment horizontal="center"/>
    </xf>
    <xf numFmtId="1" fontId="0" fillId="0" borderId="7" xfId="0" applyNumberForma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1" fontId="0" fillId="0" borderId="0" xfId="0" applyNumberFormat="1" applyAlignment="1">
      <alignment/>
    </xf>
    <xf numFmtId="0" fontId="5" fillId="0" borderId="0" xfId="0" applyNumberFormat="1" applyFont="1" applyAlignment="1">
      <alignment horizontal="right"/>
    </xf>
    <xf numFmtId="1" fontId="0" fillId="0" borderId="0" xfId="0" applyNumberFormat="1" applyAlignment="1">
      <alignment horizontal="center"/>
    </xf>
    <xf numFmtId="1" fontId="0" fillId="0" borderId="8" xfId="0" applyNumberFormat="1" applyFill="1" applyBorder="1" applyAlignment="1">
      <alignment horizontal="center"/>
    </xf>
    <xf numFmtId="1" fontId="0" fillId="0" borderId="9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0" fontId="10" fillId="0" borderId="0" xfId="24" applyFont="1">
      <alignment horizontal="left"/>
      <protection/>
    </xf>
    <xf numFmtId="0" fontId="9" fillId="0" borderId="0" xfId="24" applyAlignment="1">
      <alignment/>
      <protection/>
    </xf>
    <xf numFmtId="0" fontId="9" fillId="0" borderId="0" xfId="24">
      <alignment horizontal="left"/>
      <protection/>
    </xf>
    <xf numFmtId="0" fontId="9" fillId="2" borderId="1" xfId="24" applyFill="1" applyBorder="1" applyAlignment="1">
      <alignment/>
      <protection/>
    </xf>
    <xf numFmtId="0" fontId="9" fillId="2" borderId="2" xfId="24" applyFill="1" applyBorder="1" applyAlignment="1">
      <alignment/>
      <protection/>
    </xf>
    <xf numFmtId="0" fontId="9" fillId="2" borderId="3" xfId="24" applyFill="1" applyBorder="1" applyAlignment="1">
      <alignment/>
      <protection/>
    </xf>
    <xf numFmtId="0" fontId="9" fillId="2" borderId="4" xfId="24" applyFill="1" applyBorder="1" applyAlignment="1">
      <alignment/>
      <protection/>
    </xf>
    <xf numFmtId="0" fontId="9" fillId="0" borderId="5" xfId="24" applyNumberFormat="1" applyFill="1" applyBorder="1" applyAlignment="1">
      <alignment horizontal="left"/>
      <protection/>
    </xf>
    <xf numFmtId="0" fontId="9" fillId="0" borderId="1" xfId="24" applyFill="1" applyBorder="1" applyAlignment="1">
      <alignment/>
      <protection/>
    </xf>
    <xf numFmtId="0" fontId="9" fillId="0" borderId="11" xfId="24" applyNumberFormat="1" applyFill="1" applyBorder="1" applyAlignment="1">
      <alignment horizontal="left"/>
      <protection/>
    </xf>
    <xf numFmtId="0" fontId="9" fillId="0" borderId="0" xfId="24" applyFill="1" applyBorder="1" applyAlignment="1">
      <alignment/>
      <protection/>
    </xf>
    <xf numFmtId="0" fontId="9" fillId="0" borderId="11" xfId="24" applyFill="1" applyBorder="1" applyAlignment="1">
      <alignment/>
      <protection/>
    </xf>
    <xf numFmtId="0" fontId="9" fillId="0" borderId="12" xfId="24" applyFill="1" applyBorder="1" applyAlignment="1">
      <alignment/>
      <protection/>
    </xf>
    <xf numFmtId="0" fontId="9" fillId="0" borderId="13" xfId="24" applyFill="1" applyBorder="1" applyAlignment="1">
      <alignment/>
      <protection/>
    </xf>
    <xf numFmtId="0" fontId="9" fillId="0" borderId="5" xfId="24" applyFont="1" applyFill="1" applyBorder="1" applyAlignment="1">
      <alignment/>
      <protection/>
    </xf>
    <xf numFmtId="0" fontId="9" fillId="0" borderId="2" xfId="24" applyFill="1" applyBorder="1" applyAlignment="1">
      <alignment/>
      <protection/>
    </xf>
    <xf numFmtId="0" fontId="9" fillId="0" borderId="14" xfId="24" applyNumberFormat="1" applyFill="1" applyBorder="1" applyAlignment="1">
      <alignment horizontal="left"/>
      <protection/>
    </xf>
    <xf numFmtId="0" fontId="9" fillId="0" borderId="4" xfId="24" applyFill="1" applyBorder="1" applyAlignment="1">
      <alignment/>
      <protection/>
    </xf>
    <xf numFmtId="0" fontId="9" fillId="0" borderId="11" xfId="24" applyFont="1" applyFill="1" applyBorder="1" applyAlignment="1">
      <alignment/>
      <protection/>
    </xf>
    <xf numFmtId="0" fontId="9" fillId="0" borderId="11" xfId="24" applyFont="1" applyFill="1" applyBorder="1" applyAlignment="1" quotePrefix="1">
      <alignment/>
      <protection/>
    </xf>
    <xf numFmtId="0" fontId="9" fillId="0" borderId="0" xfId="24" applyNumberFormat="1" applyAlignment="1">
      <alignment horizontal="left"/>
      <protection/>
    </xf>
    <xf numFmtId="0" fontId="9" fillId="0" borderId="14" xfId="24" applyFont="1" applyFill="1" applyBorder="1" applyAlignment="1">
      <alignment/>
      <protection/>
    </xf>
    <xf numFmtId="0" fontId="9" fillId="0" borderId="3" xfId="24" applyFill="1" applyBorder="1" applyAlignment="1">
      <alignment/>
      <protection/>
    </xf>
    <xf numFmtId="0" fontId="4" fillId="0" borderId="0" xfId="23" applyFont="1">
      <alignment horizontal="left"/>
      <protection/>
    </xf>
    <xf numFmtId="0" fontId="9" fillId="0" borderId="0" xfId="23" applyAlignment="1">
      <alignment/>
      <protection/>
    </xf>
    <xf numFmtId="0" fontId="9" fillId="0" borderId="0" xfId="23">
      <alignment horizontal="left"/>
      <protection/>
    </xf>
    <xf numFmtId="0" fontId="9" fillId="2" borderId="1" xfId="23" applyFill="1" applyBorder="1" applyAlignment="1">
      <alignment/>
      <protection/>
    </xf>
    <xf numFmtId="0" fontId="9" fillId="2" borderId="2" xfId="23" applyFill="1" applyBorder="1">
      <alignment horizontal="left"/>
      <protection/>
    </xf>
    <xf numFmtId="0" fontId="9" fillId="2" borderId="0" xfId="23" applyFill="1" applyBorder="1" applyAlignment="1">
      <alignment/>
      <protection/>
    </xf>
    <xf numFmtId="0" fontId="9" fillId="2" borderId="12" xfId="23" applyFill="1" applyBorder="1">
      <alignment horizontal="left"/>
      <protection/>
    </xf>
    <xf numFmtId="0" fontId="9" fillId="2" borderId="3" xfId="23" applyFill="1" applyBorder="1" applyAlignment="1">
      <alignment/>
      <protection/>
    </xf>
    <xf numFmtId="0" fontId="9" fillId="2" borderId="4" xfId="23" applyFill="1" applyBorder="1">
      <alignment horizontal="left"/>
      <protection/>
    </xf>
    <xf numFmtId="0" fontId="6" fillId="2" borderId="5" xfId="23" applyNumberFormat="1" applyFont="1" applyFill="1" applyBorder="1" applyAlignment="1">
      <alignment horizontal="left"/>
      <protection/>
    </xf>
    <xf numFmtId="210" fontId="9" fillId="2" borderId="1" xfId="23" applyNumberFormat="1" applyFill="1" applyBorder="1" applyAlignment="1">
      <alignment/>
      <protection/>
    </xf>
    <xf numFmtId="0" fontId="6" fillId="2" borderId="1" xfId="23" applyNumberFormat="1" applyFont="1" applyFill="1" applyBorder="1" applyAlignment="1">
      <alignment horizontal="left"/>
      <protection/>
    </xf>
    <xf numFmtId="210" fontId="9" fillId="2" borderId="2" xfId="23" applyNumberFormat="1" applyFill="1" applyBorder="1" applyAlignment="1">
      <alignment/>
      <protection/>
    </xf>
    <xf numFmtId="0" fontId="6" fillId="2" borderId="14" xfId="23" applyNumberFormat="1" applyFont="1" applyFill="1" applyBorder="1" applyAlignment="1">
      <alignment horizontal="left"/>
      <protection/>
    </xf>
    <xf numFmtId="210" fontId="9" fillId="2" borderId="3" xfId="23" applyNumberFormat="1" applyFill="1" applyBorder="1" applyAlignment="1">
      <alignment/>
      <protection/>
    </xf>
    <xf numFmtId="0" fontId="6" fillId="2" borderId="3" xfId="23" applyNumberFormat="1" applyFont="1" applyFill="1" applyBorder="1" applyAlignment="1">
      <alignment horizontal="left"/>
      <protection/>
    </xf>
    <xf numFmtId="210" fontId="9" fillId="2" borderId="4" xfId="23" applyNumberFormat="1" applyFill="1" applyBorder="1" applyAlignment="1">
      <alignment/>
      <protection/>
    </xf>
    <xf numFmtId="0" fontId="9" fillId="0" borderId="5" xfId="23" applyFill="1" applyBorder="1" applyAlignment="1">
      <alignment/>
      <protection/>
    </xf>
    <xf numFmtId="0" fontId="6" fillId="0" borderId="1" xfId="23" applyNumberFormat="1" applyFont="1" applyFill="1" applyBorder="1" applyAlignment="1">
      <alignment horizontal="center"/>
      <protection/>
    </xf>
    <xf numFmtId="0" fontId="6" fillId="0" borderId="1" xfId="23" applyFont="1" applyFill="1" applyBorder="1" applyAlignment="1">
      <alignment/>
      <protection/>
    </xf>
    <xf numFmtId="0" fontId="6" fillId="0" borderId="1" xfId="23" applyNumberFormat="1" applyFont="1" applyFill="1" applyBorder="1" applyAlignment="1">
      <alignment horizontal="right"/>
      <protection/>
    </xf>
    <xf numFmtId="0" fontId="6" fillId="0" borderId="2" xfId="23" applyNumberFormat="1" applyFont="1" applyFill="1" applyBorder="1" applyAlignment="1">
      <alignment horizontal="right"/>
      <protection/>
    </xf>
    <xf numFmtId="0" fontId="6" fillId="0" borderId="11" xfId="23" applyNumberFormat="1" applyFont="1" applyFill="1" applyBorder="1" applyAlignment="1">
      <alignment horizontal="left"/>
      <protection/>
    </xf>
    <xf numFmtId="2" fontId="9" fillId="0" borderId="0" xfId="23" applyNumberFormat="1" applyFill="1" applyBorder="1" applyAlignment="1">
      <alignment horizontal="center"/>
      <protection/>
    </xf>
    <xf numFmtId="0" fontId="9" fillId="0" borderId="0" xfId="23" applyFill="1" applyBorder="1" applyAlignment="1">
      <alignment/>
      <protection/>
    </xf>
    <xf numFmtId="210" fontId="9" fillId="0" borderId="6" xfId="23" applyNumberFormat="1" applyFill="1" applyBorder="1" applyAlignment="1">
      <alignment/>
      <protection/>
    </xf>
    <xf numFmtId="209" fontId="9" fillId="0" borderId="0" xfId="23" applyNumberFormat="1" applyFill="1" applyBorder="1" applyAlignment="1">
      <alignment/>
      <protection/>
    </xf>
    <xf numFmtId="209" fontId="9" fillId="0" borderId="12" xfId="23" applyNumberFormat="1" applyFill="1" applyBorder="1" applyAlignment="1">
      <alignment/>
      <protection/>
    </xf>
    <xf numFmtId="210" fontId="9" fillId="0" borderId="15" xfId="23" applyNumberFormat="1" applyFill="1" applyBorder="1" applyAlignment="1">
      <alignment/>
      <protection/>
    </xf>
    <xf numFmtId="210" fontId="9" fillId="0" borderId="7" xfId="23" applyNumberFormat="1" applyFill="1" applyBorder="1" applyAlignment="1">
      <alignment/>
      <protection/>
    </xf>
    <xf numFmtId="0" fontId="6" fillId="0" borderId="11" xfId="23" applyFont="1" applyFill="1" applyBorder="1" applyAlignment="1">
      <alignment/>
      <protection/>
    </xf>
    <xf numFmtId="0" fontId="9" fillId="0" borderId="0" xfId="23" applyNumberFormat="1" applyFill="1" applyBorder="1" applyAlignment="1">
      <alignment horizontal="right"/>
      <protection/>
    </xf>
    <xf numFmtId="0" fontId="9" fillId="0" borderId="12" xfId="23" applyNumberFormat="1" applyFill="1" applyBorder="1" applyAlignment="1">
      <alignment horizontal="right"/>
      <protection/>
    </xf>
    <xf numFmtId="0" fontId="6" fillId="0" borderId="16" xfId="23" applyFont="1" applyFill="1" applyBorder="1" applyAlignment="1">
      <alignment/>
      <protection/>
    </xf>
    <xf numFmtId="0" fontId="9" fillId="0" borderId="17" xfId="23" applyFill="1" applyBorder="1" applyAlignment="1">
      <alignment/>
      <protection/>
    </xf>
    <xf numFmtId="210" fontId="9" fillId="0" borderId="18" xfId="23" applyNumberFormat="1" applyFill="1" applyBorder="1" applyAlignment="1">
      <alignment/>
      <protection/>
    </xf>
    <xf numFmtId="0" fontId="7" fillId="0" borderId="14" xfId="23" applyFont="1" applyFill="1" applyBorder="1" applyAlignment="1">
      <alignment/>
      <protection/>
    </xf>
    <xf numFmtId="0" fontId="9" fillId="0" borderId="3" xfId="23" applyFill="1" applyBorder="1">
      <alignment horizontal="left"/>
      <protection/>
    </xf>
    <xf numFmtId="0" fontId="7" fillId="0" borderId="0" xfId="23" applyNumberFormat="1" applyFont="1" applyAlignment="1">
      <alignment horizontal="left"/>
      <protection/>
    </xf>
    <xf numFmtId="0" fontId="7" fillId="0" borderId="0" xfId="23" applyFont="1" applyAlignment="1">
      <alignment/>
      <protection/>
    </xf>
    <xf numFmtId="0" fontId="9" fillId="0" borderId="0" xfId="23" applyNumberFormat="1" applyAlignment="1" applyProtection="1">
      <alignment horizontal="right"/>
      <protection locked="0"/>
    </xf>
    <xf numFmtId="0" fontId="9" fillId="0" borderId="0" xfId="23" applyAlignment="1" applyProtection="1">
      <alignment/>
      <protection locked="0"/>
    </xf>
    <xf numFmtId="0" fontId="4" fillId="0" borderId="0" xfId="22" applyFont="1">
      <alignment horizontal="left"/>
      <protection/>
    </xf>
    <xf numFmtId="0" fontId="9" fillId="0" borderId="0" xfId="22" applyAlignment="1">
      <alignment/>
      <protection/>
    </xf>
    <xf numFmtId="0" fontId="9" fillId="0" borderId="0" xfId="22">
      <alignment horizontal="left"/>
      <protection/>
    </xf>
    <xf numFmtId="0" fontId="9" fillId="2" borderId="1" xfId="22" applyFill="1" applyBorder="1" applyAlignment="1">
      <alignment/>
      <protection/>
    </xf>
    <xf numFmtId="0" fontId="9" fillId="2" borderId="2" xfId="22" applyFill="1" applyBorder="1" applyAlignment="1">
      <alignment/>
      <protection/>
    </xf>
    <xf numFmtId="0" fontId="9" fillId="2" borderId="14" xfId="22" applyNumberFormat="1" applyFill="1" applyBorder="1" applyAlignment="1">
      <alignment horizontal="left"/>
      <protection/>
    </xf>
    <xf numFmtId="0" fontId="9" fillId="2" borderId="3" xfId="22" applyFill="1" applyBorder="1" applyAlignment="1">
      <alignment/>
      <protection/>
    </xf>
    <xf numFmtId="0" fontId="9" fillId="2" borderId="4" xfId="22" applyFill="1" applyBorder="1" applyAlignment="1">
      <alignment/>
      <protection/>
    </xf>
    <xf numFmtId="0" fontId="9" fillId="2" borderId="5" xfId="22" applyFill="1" applyBorder="1" applyAlignment="1">
      <alignment/>
      <protection/>
    </xf>
    <xf numFmtId="0" fontId="6" fillId="2" borderId="1" xfId="22" applyNumberFormat="1" applyFont="1" applyFill="1" applyBorder="1" applyAlignment="1">
      <alignment horizontal="center"/>
      <protection/>
    </xf>
    <xf numFmtId="0" fontId="6" fillId="2" borderId="2" xfId="22" applyNumberFormat="1" applyFont="1" applyFill="1" applyBorder="1" applyAlignment="1">
      <alignment horizontal="center"/>
      <protection/>
    </xf>
    <xf numFmtId="0" fontId="6" fillId="2" borderId="5" xfId="22" applyNumberFormat="1" applyFont="1" applyFill="1" applyBorder="1" applyAlignment="1">
      <alignment horizontal="left"/>
      <protection/>
    </xf>
    <xf numFmtId="0" fontId="6" fillId="2" borderId="2" xfId="22" applyFont="1" applyFill="1" applyBorder="1" applyAlignment="1">
      <alignment/>
      <protection/>
    </xf>
    <xf numFmtId="0" fontId="6" fillId="2" borderId="11" xfId="22" applyNumberFormat="1" applyFont="1" applyFill="1" applyBorder="1" applyAlignment="1">
      <alignment horizontal="left"/>
      <protection/>
    </xf>
    <xf numFmtId="210" fontId="9" fillId="2" borderId="0" xfId="22" applyNumberFormat="1" applyFill="1" applyBorder="1" applyAlignment="1">
      <alignment horizontal="center"/>
      <protection/>
    </xf>
    <xf numFmtId="0" fontId="9" fillId="2" borderId="12" xfId="22" applyFill="1" applyBorder="1" applyAlignment="1">
      <alignment horizontal="center"/>
      <protection/>
    </xf>
    <xf numFmtId="0" fontId="9" fillId="2" borderId="12" xfId="22" applyFill="1" applyBorder="1" applyAlignment="1">
      <alignment/>
      <protection/>
    </xf>
    <xf numFmtId="0" fontId="5" fillId="0" borderId="0" xfId="22" applyNumberFormat="1" applyFont="1" applyAlignment="1">
      <alignment horizontal="center"/>
      <protection/>
    </xf>
    <xf numFmtId="0" fontId="6" fillId="2" borderId="14" xfId="22" applyNumberFormat="1" applyFont="1" applyFill="1" applyBorder="1" applyAlignment="1">
      <alignment horizontal="left"/>
      <protection/>
    </xf>
    <xf numFmtId="210" fontId="9" fillId="2" borderId="3" xfId="22" applyNumberFormat="1" applyFill="1" applyBorder="1" applyAlignment="1">
      <alignment horizontal="center"/>
      <protection/>
    </xf>
    <xf numFmtId="0" fontId="9" fillId="2" borderId="4" xfId="22" applyFill="1" applyBorder="1" applyAlignment="1">
      <alignment horizontal="center"/>
      <protection/>
    </xf>
    <xf numFmtId="0" fontId="5" fillId="0" borderId="0" xfId="22" applyNumberFormat="1" applyFont="1" applyAlignment="1">
      <alignment horizontal="right"/>
      <protection/>
    </xf>
    <xf numFmtId="38" fontId="9" fillId="0" borderId="0" xfId="22" applyNumberFormat="1" applyFill="1" applyBorder="1" applyAlignment="1">
      <alignment/>
      <protection/>
    </xf>
    <xf numFmtId="38" fontId="9" fillId="0" borderId="19" xfId="22" applyNumberFormat="1" applyFill="1" applyBorder="1" applyAlignment="1">
      <alignment/>
      <protection/>
    </xf>
    <xf numFmtId="38" fontId="9" fillId="0" borderId="13" xfId="22" applyNumberFormat="1" applyFill="1" applyBorder="1" applyAlignment="1">
      <alignment/>
      <protection/>
    </xf>
    <xf numFmtId="0" fontId="5" fillId="0" borderId="14" xfId="22" applyNumberFormat="1" applyFont="1" applyFill="1" applyBorder="1" applyAlignment="1">
      <alignment horizontal="left"/>
      <protection/>
    </xf>
    <xf numFmtId="0" fontId="9" fillId="0" borderId="0" xfId="22" applyNumberFormat="1" applyAlignment="1">
      <alignment horizontal="left"/>
      <protection/>
    </xf>
    <xf numFmtId="0" fontId="9" fillId="0" borderId="0" xfId="21" applyAlignment="1">
      <alignment/>
      <protection/>
    </xf>
    <xf numFmtId="0" fontId="9" fillId="0" borderId="0" xfId="21">
      <alignment horizontal="left"/>
      <protection/>
    </xf>
    <xf numFmtId="0" fontId="9" fillId="2" borderId="1" xfId="21" applyFill="1" applyBorder="1" applyAlignment="1">
      <alignment/>
      <protection/>
    </xf>
    <xf numFmtId="0" fontId="9" fillId="2" borderId="2" xfId="21" applyFill="1" applyBorder="1">
      <alignment horizontal="left"/>
      <protection/>
    </xf>
    <xf numFmtId="0" fontId="9" fillId="2" borderId="0" xfId="21" applyFill="1" applyBorder="1" applyAlignment="1">
      <alignment/>
      <protection/>
    </xf>
    <xf numFmtId="0" fontId="9" fillId="2" borderId="12" xfId="21" applyFill="1" applyBorder="1">
      <alignment horizontal="left"/>
      <protection/>
    </xf>
    <xf numFmtId="0" fontId="9" fillId="2" borderId="3" xfId="21" applyFill="1" applyBorder="1" applyAlignment="1">
      <alignment/>
      <protection/>
    </xf>
    <xf numFmtId="0" fontId="9" fillId="2" borderId="4" xfId="21" applyFill="1" applyBorder="1">
      <alignment horizontal="left"/>
      <protection/>
    </xf>
    <xf numFmtId="0" fontId="9" fillId="0" borderId="5" xfId="21" applyFont="1" applyFill="1" applyBorder="1">
      <alignment horizontal="left"/>
      <protection/>
    </xf>
    <xf numFmtId="0" fontId="9" fillId="0" borderId="1" xfId="21" applyFont="1" applyFill="1" applyBorder="1">
      <alignment horizontal="left"/>
      <protection/>
    </xf>
    <xf numFmtId="0" fontId="6" fillId="0" borderId="1" xfId="21" applyNumberFormat="1" applyFont="1" applyFill="1" applyBorder="1" applyAlignment="1">
      <alignment horizontal="left"/>
      <protection/>
    </xf>
    <xf numFmtId="0" fontId="9" fillId="0" borderId="2" xfId="21" applyFont="1" applyFill="1" applyBorder="1">
      <alignment horizontal="left"/>
      <protection/>
    </xf>
    <xf numFmtId="0" fontId="6" fillId="0" borderId="11" xfId="21" applyNumberFormat="1" applyFont="1" applyFill="1" applyBorder="1" applyAlignment="1">
      <alignment horizontal="left"/>
      <protection/>
    </xf>
    <xf numFmtId="0" fontId="6" fillId="0" borderId="0" xfId="21" applyNumberFormat="1" applyFont="1" applyFill="1" applyBorder="1" applyAlignment="1">
      <alignment horizontal="center"/>
      <protection/>
    </xf>
    <xf numFmtId="0" fontId="6" fillId="0" borderId="0" xfId="21" applyNumberFormat="1" applyFont="1" applyFill="1" applyBorder="1" applyAlignment="1">
      <alignment horizontal="right"/>
      <protection/>
    </xf>
    <xf numFmtId="0" fontId="9" fillId="0" borderId="12" xfId="21" applyFont="1" applyFill="1" applyBorder="1">
      <alignment horizontal="left"/>
      <protection/>
    </xf>
    <xf numFmtId="0" fontId="9" fillId="0" borderId="11" xfId="21" applyNumberFormat="1" applyFont="1" applyFill="1" applyBorder="1" applyAlignment="1">
      <alignment horizontal="left"/>
      <protection/>
    </xf>
    <xf numFmtId="1" fontId="9" fillId="0" borderId="20" xfId="21" applyNumberFormat="1" applyFont="1" applyFill="1" applyBorder="1" applyAlignment="1">
      <alignment horizontal="center"/>
      <protection/>
    </xf>
    <xf numFmtId="1" fontId="9" fillId="0" borderId="21" xfId="21" applyNumberFormat="1" applyFont="1" applyFill="1" applyBorder="1" applyAlignment="1">
      <alignment/>
      <protection/>
    </xf>
    <xf numFmtId="1" fontId="9" fillId="0" borderId="22" xfId="21" applyNumberFormat="1" applyFont="1" applyFill="1" applyBorder="1" applyAlignment="1">
      <alignment/>
      <protection/>
    </xf>
    <xf numFmtId="1" fontId="9" fillId="0" borderId="23" xfId="21" applyNumberFormat="1" applyFont="1" applyFill="1" applyBorder="1" applyAlignment="1">
      <alignment/>
      <protection/>
    </xf>
    <xf numFmtId="1" fontId="9" fillId="0" borderId="24" xfId="21" applyNumberFormat="1" applyFont="1" applyFill="1" applyBorder="1" applyAlignment="1">
      <alignment horizontal="center"/>
      <protection/>
    </xf>
    <xf numFmtId="1" fontId="9" fillId="0" borderId="25" xfId="21" applyNumberFormat="1" applyFont="1" applyFill="1" applyBorder="1" applyAlignment="1">
      <alignment/>
      <protection/>
    </xf>
    <xf numFmtId="1" fontId="9" fillId="0" borderId="0" xfId="21" applyNumberFormat="1" applyFont="1" applyFill="1" applyBorder="1" applyAlignment="1">
      <alignment/>
      <protection/>
    </xf>
    <xf numFmtId="1" fontId="9" fillId="0" borderId="26" xfId="21" applyNumberFormat="1" applyFont="1" applyFill="1" applyBorder="1" applyAlignment="1">
      <alignment/>
      <protection/>
    </xf>
    <xf numFmtId="1" fontId="9" fillId="0" borderId="27" xfId="21" applyNumberFormat="1" applyFont="1" applyFill="1" applyBorder="1" applyAlignment="1">
      <alignment horizontal="center"/>
      <protection/>
    </xf>
    <xf numFmtId="1" fontId="9" fillId="0" borderId="28" xfId="21" applyNumberFormat="1" applyFont="1" applyFill="1" applyBorder="1" applyAlignment="1">
      <alignment/>
      <protection/>
    </xf>
    <xf numFmtId="1" fontId="9" fillId="0" borderId="29" xfId="21" applyNumberFormat="1" applyFont="1" applyFill="1" applyBorder="1" applyAlignment="1">
      <alignment/>
      <protection/>
    </xf>
    <xf numFmtId="1" fontId="9" fillId="0" borderId="30" xfId="21" applyNumberFormat="1" applyFont="1" applyFill="1" applyBorder="1" applyAlignment="1">
      <alignment/>
      <protection/>
    </xf>
    <xf numFmtId="0" fontId="9" fillId="0" borderId="11" xfId="21" applyFont="1" applyFill="1" applyBorder="1" applyAlignment="1">
      <alignment/>
      <protection/>
    </xf>
    <xf numFmtId="1" fontId="9" fillId="0" borderId="0" xfId="21" applyNumberFormat="1" applyFont="1" applyFill="1" applyBorder="1" applyAlignment="1">
      <alignment horizontal="right"/>
      <protection/>
    </xf>
    <xf numFmtId="1" fontId="9" fillId="0" borderId="8" xfId="21" applyNumberFormat="1" applyFont="1" applyFill="1" applyBorder="1" applyAlignment="1">
      <alignment/>
      <protection/>
    </xf>
    <xf numFmtId="1" fontId="9" fillId="0" borderId="9" xfId="21" applyNumberFormat="1" applyFont="1" applyFill="1" applyBorder="1" applyAlignment="1">
      <alignment/>
      <protection/>
    </xf>
    <xf numFmtId="1" fontId="9" fillId="0" borderId="10" xfId="21" applyNumberFormat="1" applyFont="1" applyFill="1" applyBorder="1" applyAlignment="1">
      <alignment/>
      <protection/>
    </xf>
    <xf numFmtId="0" fontId="9" fillId="0" borderId="14" xfId="21" applyFont="1" applyFill="1" applyBorder="1">
      <alignment horizontal="left"/>
      <protection/>
    </xf>
    <xf numFmtId="0" fontId="6" fillId="0" borderId="3" xfId="21" applyNumberFormat="1" applyFont="1" applyFill="1" applyBorder="1" applyAlignment="1">
      <alignment horizontal="right"/>
      <protection/>
    </xf>
    <xf numFmtId="0" fontId="9" fillId="0" borderId="4" xfId="21" applyFont="1" applyFill="1" applyBorder="1">
      <alignment horizontal="left"/>
      <protection/>
    </xf>
    <xf numFmtId="0" fontId="6" fillId="0" borderId="5" xfId="21" applyFont="1" applyFill="1" applyBorder="1">
      <alignment horizontal="left"/>
      <protection/>
    </xf>
    <xf numFmtId="1" fontId="6" fillId="0" borderId="1" xfId="21" applyNumberFormat="1" applyFont="1" applyFill="1" applyBorder="1" applyAlignment="1">
      <alignment horizontal="center"/>
      <protection/>
    </xf>
    <xf numFmtId="1" fontId="9" fillId="0" borderId="1" xfId="21" applyNumberFormat="1" applyFont="1" applyFill="1" applyBorder="1" applyAlignment="1">
      <alignment/>
      <protection/>
    </xf>
    <xf numFmtId="1" fontId="9" fillId="0" borderId="3" xfId="21" applyNumberFormat="1" applyFont="1" applyFill="1" applyBorder="1" applyAlignment="1">
      <alignment/>
      <protection/>
    </xf>
    <xf numFmtId="0" fontId="9" fillId="0" borderId="5" xfId="21" applyFont="1" applyFill="1" applyBorder="1" applyAlignment="1">
      <alignment/>
      <protection/>
    </xf>
    <xf numFmtId="0" fontId="6" fillId="0" borderId="14" xfId="21" applyNumberFormat="1" applyFont="1" applyFill="1" applyBorder="1" applyAlignment="1">
      <alignment horizontal="left"/>
      <protection/>
    </xf>
    <xf numFmtId="180" fontId="7" fillId="0" borderId="31" xfId="21" applyNumberFormat="1" applyFont="1" applyFill="1" applyBorder="1" applyAlignment="1">
      <alignment horizontal="center"/>
      <protection/>
    </xf>
    <xf numFmtId="0" fontId="4" fillId="0" borderId="0" xfId="20" applyFont="1">
      <alignment horizontal="left"/>
      <protection/>
    </xf>
    <xf numFmtId="0" fontId="9" fillId="0" borderId="0" xfId="20" applyAlignment="1">
      <alignment/>
      <protection/>
    </xf>
    <xf numFmtId="0" fontId="9" fillId="0" borderId="0" xfId="20">
      <alignment horizontal="left"/>
      <protection/>
    </xf>
    <xf numFmtId="0" fontId="9" fillId="2" borderId="1" xfId="20" applyFill="1" applyBorder="1">
      <alignment horizontal="left"/>
      <protection/>
    </xf>
    <xf numFmtId="0" fontId="9" fillId="2" borderId="2" xfId="20" applyFill="1" applyBorder="1">
      <alignment horizontal="left"/>
      <protection/>
    </xf>
    <xf numFmtId="0" fontId="9" fillId="2" borderId="11" xfId="20" applyFill="1" applyBorder="1">
      <alignment horizontal="left"/>
      <protection/>
    </xf>
    <xf numFmtId="0" fontId="9" fillId="2" borderId="0" xfId="20" applyFill="1" applyBorder="1">
      <alignment horizontal="left"/>
      <protection/>
    </xf>
    <xf numFmtId="0" fontId="9" fillId="2" borderId="12" xfId="20" applyFill="1" applyBorder="1">
      <alignment horizontal="left"/>
      <protection/>
    </xf>
    <xf numFmtId="0" fontId="9" fillId="2" borderId="14" xfId="20" applyFill="1" applyBorder="1">
      <alignment horizontal="left"/>
      <protection/>
    </xf>
    <xf numFmtId="0" fontId="9" fillId="2" borderId="3" xfId="20" applyFill="1" applyBorder="1">
      <alignment horizontal="left"/>
      <protection/>
    </xf>
    <xf numFmtId="0" fontId="9" fillId="2" borderId="4" xfId="20" applyFill="1" applyBorder="1">
      <alignment horizontal="left"/>
      <protection/>
    </xf>
    <xf numFmtId="0" fontId="9" fillId="0" borderId="5" xfId="20" applyFill="1" applyBorder="1">
      <alignment horizontal="left"/>
      <protection/>
    </xf>
    <xf numFmtId="0" fontId="9" fillId="0" borderId="1" xfId="20" applyFill="1" applyBorder="1">
      <alignment horizontal="left"/>
      <protection/>
    </xf>
    <xf numFmtId="0" fontId="9" fillId="0" borderId="1" xfId="20" applyFill="1" applyBorder="1" applyAlignment="1">
      <alignment/>
      <protection/>
    </xf>
    <xf numFmtId="0" fontId="6" fillId="0" borderId="1" xfId="20" applyNumberFormat="1" applyFont="1" applyFill="1" applyBorder="1" applyAlignment="1">
      <alignment horizontal="right"/>
      <protection/>
    </xf>
    <xf numFmtId="0" fontId="9" fillId="0" borderId="11" xfId="20" applyFill="1" applyBorder="1" applyAlignment="1">
      <alignment/>
      <protection/>
    </xf>
    <xf numFmtId="0" fontId="9" fillId="0" borderId="0" xfId="20" applyFill="1" applyBorder="1">
      <alignment horizontal="left"/>
      <protection/>
    </xf>
    <xf numFmtId="0" fontId="6" fillId="0" borderId="0" xfId="20" applyNumberFormat="1" applyFont="1" applyFill="1" applyBorder="1" applyAlignment="1">
      <alignment horizontal="right"/>
      <protection/>
    </xf>
    <xf numFmtId="1" fontId="9" fillId="0" borderId="19" xfId="20" applyNumberFormat="1" applyFill="1" applyBorder="1" applyAlignment="1">
      <alignment horizontal="right"/>
      <protection/>
    </xf>
    <xf numFmtId="1" fontId="9" fillId="0" borderId="32" xfId="20" applyNumberFormat="1" applyFill="1" applyBorder="1" applyAlignment="1">
      <alignment horizontal="right"/>
      <protection/>
    </xf>
    <xf numFmtId="1" fontId="9" fillId="0" borderId="33" xfId="20" applyNumberFormat="1" applyFill="1" applyBorder="1" applyAlignment="1">
      <alignment horizontal="right"/>
      <protection/>
    </xf>
    <xf numFmtId="0" fontId="6" fillId="0" borderId="11" xfId="20" applyNumberFormat="1" applyFont="1" applyFill="1" applyBorder="1" applyAlignment="1">
      <alignment horizontal="left"/>
      <protection/>
    </xf>
    <xf numFmtId="0" fontId="9" fillId="0" borderId="0" xfId="20" applyFill="1" applyBorder="1" applyAlignment="1">
      <alignment horizontal="right"/>
      <protection/>
    </xf>
    <xf numFmtId="0" fontId="9" fillId="0" borderId="12" xfId="20" applyFill="1" applyBorder="1" applyAlignment="1">
      <alignment horizontal="right"/>
      <protection/>
    </xf>
    <xf numFmtId="0" fontId="9" fillId="0" borderId="34" xfId="20" applyFill="1" applyBorder="1" applyAlignment="1">
      <alignment horizontal="right"/>
      <protection/>
    </xf>
    <xf numFmtId="1" fontId="9" fillId="0" borderId="35" xfId="20" applyNumberFormat="1" applyFill="1" applyBorder="1" applyAlignment="1">
      <alignment horizontal="right"/>
      <protection/>
    </xf>
    <xf numFmtId="0" fontId="9" fillId="0" borderId="36" xfId="20" applyFill="1" applyBorder="1" applyAlignment="1">
      <alignment horizontal="right"/>
      <protection/>
    </xf>
    <xf numFmtId="1" fontId="9" fillId="0" borderId="37" xfId="20" applyNumberFormat="1" applyFill="1" applyBorder="1" applyAlignment="1">
      <alignment horizontal="right"/>
      <protection/>
    </xf>
    <xf numFmtId="0" fontId="6" fillId="0" borderId="14" xfId="20" applyNumberFormat="1" applyFont="1" applyFill="1" applyBorder="1" applyAlignment="1">
      <alignment horizontal="left"/>
      <protection/>
    </xf>
    <xf numFmtId="0" fontId="9" fillId="0" borderId="38" xfId="20" applyFill="1" applyBorder="1" applyAlignment="1">
      <alignment horizontal="right"/>
      <protection/>
    </xf>
    <xf numFmtId="1" fontId="9" fillId="0" borderId="39" xfId="20" applyNumberFormat="1" applyFill="1" applyBorder="1" applyAlignment="1">
      <alignment horizontal="right"/>
      <protection/>
    </xf>
    <xf numFmtId="0" fontId="9" fillId="0" borderId="3" xfId="20" applyFill="1" applyBorder="1" applyAlignment="1">
      <alignment horizontal="right"/>
      <protection/>
    </xf>
    <xf numFmtId="0" fontId="9" fillId="0" borderId="4" xfId="20" applyFill="1" applyBorder="1" applyAlignment="1">
      <alignment horizontal="right"/>
      <protection/>
    </xf>
    <xf numFmtId="0" fontId="5" fillId="0" borderId="0" xfId="20" applyFont="1" applyAlignment="1">
      <alignment/>
      <protection/>
    </xf>
    <xf numFmtId="0" fontId="9" fillId="0" borderId="40" xfId="20" applyFill="1" applyBorder="1">
      <alignment horizontal="left"/>
      <protection/>
    </xf>
    <xf numFmtId="0" fontId="6" fillId="0" borderId="41" xfId="20" applyNumberFormat="1" applyFont="1" applyFill="1" applyBorder="1" applyAlignment="1">
      <alignment horizontal="right"/>
      <protection/>
    </xf>
    <xf numFmtId="0" fontId="9" fillId="0" borderId="14" xfId="20" applyFill="1" applyBorder="1">
      <alignment horizontal="left"/>
      <protection/>
    </xf>
    <xf numFmtId="0" fontId="7" fillId="0" borderId="3" xfId="20" applyNumberFormat="1" applyFont="1" applyFill="1" applyBorder="1" applyAlignment="1">
      <alignment horizontal="right"/>
      <protection/>
    </xf>
    <xf numFmtId="0" fontId="9" fillId="0" borderId="3" xfId="20" applyFill="1" applyBorder="1" applyAlignment="1">
      <alignment/>
      <protection/>
    </xf>
    <xf numFmtId="0" fontId="9" fillId="0" borderId="4" xfId="20" applyFill="1" applyBorder="1" applyAlignment="1">
      <alignment/>
      <protection/>
    </xf>
    <xf numFmtId="1" fontId="6" fillId="0" borderId="42" xfId="19" applyNumberFormat="1" applyFont="1" applyFill="1" applyBorder="1" applyAlignment="1">
      <alignment horizontal="left"/>
      <protection/>
    </xf>
    <xf numFmtId="1" fontId="6" fillId="0" borderId="43" xfId="19" applyNumberFormat="1" applyFont="1" applyFill="1" applyBorder="1" applyAlignment="1">
      <alignment horizontal="right"/>
      <protection/>
    </xf>
    <xf numFmtId="1" fontId="6" fillId="0" borderId="44" xfId="19" applyNumberFormat="1" applyFont="1" applyFill="1" applyBorder="1" applyAlignment="1">
      <alignment horizontal="right"/>
      <protection/>
    </xf>
    <xf numFmtId="0" fontId="8" fillId="0" borderId="0" xfId="19">
      <alignment/>
      <protection/>
    </xf>
    <xf numFmtId="1" fontId="6" fillId="0" borderId="45" xfId="19" applyNumberFormat="1" applyFont="1" applyFill="1" applyBorder="1" applyAlignment="1">
      <alignment horizontal="left"/>
      <protection/>
    </xf>
    <xf numFmtId="0" fontId="9" fillId="0" borderId="0" xfId="19" applyFont="1" applyFill="1" applyBorder="1">
      <alignment/>
      <protection/>
    </xf>
    <xf numFmtId="206" fontId="9" fillId="0" borderId="0" xfId="19" applyNumberFormat="1" applyFont="1" applyFill="1" applyBorder="1" applyAlignment="1">
      <alignment/>
      <protection/>
    </xf>
    <xf numFmtId="1" fontId="9" fillId="0" borderId="46" xfId="19" applyNumberFormat="1" applyFont="1" applyFill="1" applyBorder="1" applyAlignment="1">
      <alignment/>
      <protection/>
    </xf>
    <xf numFmtId="1" fontId="6" fillId="0" borderId="45" xfId="19" applyNumberFormat="1" applyFont="1" applyFill="1" applyBorder="1" applyAlignment="1">
      <alignment/>
      <protection/>
    </xf>
    <xf numFmtId="1" fontId="9" fillId="0" borderId="0" xfId="19" applyNumberFormat="1" applyFont="1" applyFill="1" applyBorder="1" applyAlignment="1">
      <alignment/>
      <protection/>
    </xf>
    <xf numFmtId="37" fontId="9" fillId="0" borderId="0" xfId="19" applyNumberFormat="1" applyFont="1" applyFill="1" applyBorder="1" applyAlignment="1">
      <alignment/>
      <protection/>
    </xf>
    <xf numFmtId="37" fontId="9" fillId="0" borderId="46" xfId="19" applyNumberFormat="1" applyFont="1" applyFill="1" applyBorder="1" applyAlignment="1">
      <alignment/>
      <protection/>
    </xf>
    <xf numFmtId="1" fontId="6" fillId="0" borderId="47" xfId="19" applyNumberFormat="1" applyFont="1" applyFill="1" applyBorder="1" applyAlignment="1">
      <alignment horizontal="left"/>
      <protection/>
    </xf>
    <xf numFmtId="9" fontId="9" fillId="0" borderId="3" xfId="19" applyNumberFormat="1" applyFont="1" applyFill="1" applyBorder="1" applyAlignment="1">
      <alignment/>
      <protection/>
    </xf>
    <xf numFmtId="9" fontId="9" fillId="0" borderId="48" xfId="19" applyNumberFormat="1" applyFont="1" applyFill="1" applyBorder="1" applyAlignment="1">
      <alignment/>
      <protection/>
    </xf>
    <xf numFmtId="1" fontId="6" fillId="0" borderId="0" xfId="19" applyNumberFormat="1" applyFont="1" applyAlignment="1">
      <alignment/>
      <protection/>
    </xf>
    <xf numFmtId="1" fontId="8" fillId="0" borderId="0" xfId="19" applyNumberFormat="1" applyAlignment="1">
      <alignment/>
      <protection/>
    </xf>
    <xf numFmtId="1" fontId="6" fillId="0" borderId="5" xfId="19" applyNumberFormat="1" applyFont="1" applyFill="1" applyBorder="1" applyAlignment="1">
      <alignment horizontal="right"/>
      <protection/>
    </xf>
    <xf numFmtId="1" fontId="6" fillId="0" borderId="14" xfId="19" applyNumberFormat="1" applyFont="1" applyFill="1" applyBorder="1" applyAlignment="1">
      <alignment horizontal="right"/>
      <protection/>
    </xf>
    <xf numFmtId="0" fontId="9" fillId="2" borderId="5" xfId="20" applyFont="1" applyFill="1" applyBorder="1">
      <alignment horizontal="left"/>
      <protection/>
    </xf>
    <xf numFmtId="0" fontId="9" fillId="2" borderId="11" xfId="20" applyFont="1" applyFill="1" applyBorder="1">
      <alignment horizontal="left"/>
      <protection/>
    </xf>
    <xf numFmtId="0" fontId="7" fillId="2" borderId="49" xfId="20" applyFont="1" applyFill="1" applyBorder="1">
      <alignment horizontal="left"/>
      <protection/>
    </xf>
    <xf numFmtId="0" fontId="9" fillId="2" borderId="49" xfId="20" applyFill="1" applyBorder="1">
      <alignment horizontal="left"/>
      <protection/>
    </xf>
    <xf numFmtId="49" fontId="9" fillId="2" borderId="0" xfId="20" applyNumberFormat="1" applyFill="1" applyBorder="1">
      <alignment horizontal="left"/>
      <protection/>
    </xf>
    <xf numFmtId="49" fontId="9" fillId="2" borderId="3" xfId="20" applyNumberFormat="1" applyFill="1" applyBorder="1">
      <alignment horizontal="left"/>
      <protection/>
    </xf>
    <xf numFmtId="49" fontId="9" fillId="2" borderId="4" xfId="20" applyNumberFormat="1" applyFill="1" applyBorder="1">
      <alignment horizontal="left"/>
      <protection/>
    </xf>
    <xf numFmtId="49" fontId="9" fillId="2" borderId="0" xfId="20" applyNumberFormat="1" applyFont="1" applyFill="1" applyBorder="1">
      <alignment horizontal="left"/>
      <protection/>
    </xf>
    <xf numFmtId="0" fontId="7" fillId="2" borderId="50" xfId="20" applyFont="1" applyFill="1" applyBorder="1" applyAlignment="1">
      <alignment horizontal="center"/>
      <protection/>
    </xf>
    <xf numFmtId="0" fontId="9" fillId="2" borderId="11" xfId="20" applyFill="1" applyBorder="1" applyAlignment="1">
      <alignment horizontal="center"/>
      <protection/>
    </xf>
    <xf numFmtId="49" fontId="9" fillId="2" borderId="11" xfId="20" applyNumberFormat="1" applyFill="1" applyBorder="1">
      <alignment horizontal="left"/>
      <protection/>
    </xf>
    <xf numFmtId="0" fontId="11" fillId="2" borderId="11" xfId="20" applyFont="1" applyFill="1" applyBorder="1" applyAlignment="1">
      <alignment horizontal="right" vertical="center"/>
      <protection/>
    </xf>
    <xf numFmtId="49" fontId="7" fillId="2" borderId="0" xfId="20" applyNumberFormat="1" applyFont="1" applyFill="1" applyBorder="1">
      <alignment horizontal="left"/>
      <protection/>
    </xf>
    <xf numFmtId="0" fontId="4" fillId="2" borderId="11" xfId="20" applyFont="1" applyFill="1" applyBorder="1">
      <alignment horizontal="left"/>
      <protection/>
    </xf>
    <xf numFmtId="0" fontId="9" fillId="2" borderId="50" xfId="20" applyFont="1" applyFill="1" applyBorder="1">
      <alignment horizontal="left"/>
      <protection/>
    </xf>
    <xf numFmtId="49" fontId="9" fillId="2" borderId="49" xfId="20" applyNumberFormat="1" applyFill="1" applyBorder="1">
      <alignment horizontal="left"/>
      <protection/>
    </xf>
    <xf numFmtId="0" fontId="7" fillId="2" borderId="11" xfId="20" applyFont="1" applyFill="1" applyBorder="1" applyAlignment="1">
      <alignment horizontal="left"/>
      <protection/>
    </xf>
    <xf numFmtId="49" fontId="9" fillId="2" borderId="11" xfId="20" applyNumberFormat="1" applyFont="1" applyFill="1" applyBorder="1">
      <alignment horizontal="left"/>
      <protection/>
    </xf>
    <xf numFmtId="49" fontId="9" fillId="0" borderId="1" xfId="20" applyNumberFormat="1" applyFont="1" applyFill="1" applyBorder="1" applyAlignment="1">
      <alignment vertical="top"/>
      <protection/>
    </xf>
    <xf numFmtId="49" fontId="8" fillId="0" borderId="2" xfId="19" applyNumberFormat="1" applyFont="1" applyFill="1" applyBorder="1" applyAlignment="1">
      <alignment vertical="top"/>
      <protection/>
    </xf>
    <xf numFmtId="49" fontId="9" fillId="0" borderId="11" xfId="20" applyNumberFormat="1" applyFont="1" applyFill="1" applyBorder="1" applyAlignment="1">
      <alignment vertical="top"/>
      <protection/>
    </xf>
    <xf numFmtId="49" fontId="0" fillId="0" borderId="0" xfId="0" applyNumberFormat="1" applyFont="1" applyAlignment="1">
      <alignment vertical="top"/>
    </xf>
    <xf numFmtId="49" fontId="9" fillId="0" borderId="12" xfId="20" applyNumberFormat="1" applyFont="1" applyFill="1" applyBorder="1" applyAlignment="1">
      <alignment vertical="top"/>
      <protection/>
    </xf>
    <xf numFmtId="49" fontId="9" fillId="0" borderId="0" xfId="20" applyNumberFormat="1" applyFont="1" applyAlignment="1">
      <alignment vertical="top"/>
      <protection/>
    </xf>
    <xf numFmtId="49" fontId="9" fillId="0" borderId="14" xfId="19" applyNumberFormat="1" applyFont="1" applyFill="1" applyBorder="1" applyAlignment="1">
      <alignment vertical="top"/>
      <protection/>
    </xf>
    <xf numFmtId="49" fontId="9" fillId="0" borderId="3" xfId="20" applyNumberFormat="1" applyFont="1" applyFill="1" applyBorder="1" applyAlignment="1">
      <alignment vertical="top"/>
      <protection/>
    </xf>
    <xf numFmtId="49" fontId="8" fillId="0" borderId="4" xfId="19" applyNumberFormat="1" applyFont="1" applyFill="1" applyBorder="1" applyAlignment="1">
      <alignment vertical="top"/>
      <protection/>
    </xf>
    <xf numFmtId="49" fontId="7" fillId="0" borderId="5" xfId="19" applyNumberFormat="1" applyFont="1" applyFill="1" applyBorder="1" applyAlignment="1">
      <alignment vertical="top"/>
      <protection/>
    </xf>
    <xf numFmtId="0" fontId="0" fillId="0" borderId="18" xfId="0" applyBorder="1" applyAlignment="1">
      <alignment/>
    </xf>
    <xf numFmtId="0" fontId="9" fillId="2" borderId="5" xfId="21" applyNumberFormat="1" applyFont="1" applyFill="1" applyBorder="1" applyAlignment="1">
      <alignment horizontal="left"/>
      <protection/>
    </xf>
    <xf numFmtId="0" fontId="9" fillId="2" borderId="14" xfId="21" applyNumberFormat="1" applyFont="1" applyFill="1" applyBorder="1" applyAlignment="1">
      <alignment horizontal="left"/>
      <protection/>
    </xf>
    <xf numFmtId="0" fontId="9" fillId="0" borderId="51" xfId="23" applyNumberFormat="1" applyFill="1" applyBorder="1" applyAlignment="1" applyProtection="1">
      <alignment horizontal="right"/>
      <protection locked="0"/>
    </xf>
    <xf numFmtId="0" fontId="9" fillId="0" borderId="52" xfId="23" applyFill="1" applyBorder="1" applyAlignment="1" applyProtection="1">
      <alignment/>
      <protection locked="0"/>
    </xf>
    <xf numFmtId="0" fontId="9" fillId="0" borderId="52" xfId="23" applyFill="1" applyBorder="1" applyAlignment="1">
      <alignment/>
      <protection/>
    </xf>
    <xf numFmtId="0" fontId="9" fillId="0" borderId="53" xfId="23" applyFill="1" applyBorder="1" applyAlignment="1" applyProtection="1">
      <alignment/>
      <protection locked="0"/>
    </xf>
    <xf numFmtId="0" fontId="9" fillId="0" borderId="53" xfId="23" applyFill="1" applyBorder="1" applyAlignment="1">
      <alignment/>
      <protection/>
    </xf>
    <xf numFmtId="0" fontId="9" fillId="2" borderId="5" xfId="24" applyNumberFormat="1" applyFont="1" applyFill="1" applyBorder="1" applyAlignment="1">
      <alignment horizontal="left"/>
      <protection/>
    </xf>
    <xf numFmtId="0" fontId="9" fillId="2" borderId="14" xfId="24" applyNumberFormat="1" applyFont="1" applyFill="1" applyBorder="1" applyAlignment="1">
      <alignment horizontal="left"/>
      <protection/>
    </xf>
    <xf numFmtId="0" fontId="7" fillId="2" borderId="54" xfId="20" applyFont="1" applyFill="1" applyBorder="1">
      <alignment horizontal="left"/>
      <protection/>
    </xf>
    <xf numFmtId="0" fontId="9" fillId="2" borderId="55" xfId="20" applyFill="1" applyBorder="1">
      <alignment horizontal="left"/>
      <protection/>
    </xf>
    <xf numFmtId="0" fontId="9" fillId="2" borderId="56" xfId="20" applyFill="1" applyBorder="1">
      <alignment horizontal="left"/>
      <protection/>
    </xf>
    <xf numFmtId="1" fontId="6" fillId="0" borderId="57" xfId="19" applyNumberFormat="1" applyFont="1" applyFill="1" applyBorder="1" applyAlignment="1">
      <alignment horizontal="left"/>
      <protection/>
    </xf>
    <xf numFmtId="37" fontId="9" fillId="0" borderId="19" xfId="19" applyNumberFormat="1" applyFont="1" applyFill="1" applyBorder="1" applyAlignment="1">
      <alignment/>
      <protection/>
    </xf>
    <xf numFmtId="37" fontId="9" fillId="0" borderId="32" xfId="19" applyNumberFormat="1" applyFont="1" applyFill="1" applyBorder="1" applyAlignment="1">
      <alignment/>
      <protection/>
    </xf>
    <xf numFmtId="37" fontId="9" fillId="0" borderId="33" xfId="19" applyNumberFormat="1" applyFont="1" applyFill="1" applyBorder="1" applyAlignment="1">
      <alignment/>
      <protection/>
    </xf>
    <xf numFmtId="1" fontId="6" fillId="0" borderId="58" xfId="19" applyNumberFormat="1" applyFont="1" applyFill="1" applyBorder="1" applyAlignment="1">
      <alignment horizontal="left"/>
      <protection/>
    </xf>
    <xf numFmtId="37" fontId="9" fillId="0" borderId="18" xfId="19" applyNumberFormat="1" applyFont="1" applyFill="1" applyBorder="1" applyAlignment="1">
      <alignment/>
      <protection/>
    </xf>
    <xf numFmtId="0" fontId="9" fillId="2" borderId="0" xfId="20" applyFont="1" applyFill="1" applyBorder="1">
      <alignment horizontal="left"/>
      <protection/>
    </xf>
    <xf numFmtId="0" fontId="7" fillId="2" borderId="11" xfId="20" applyFont="1" applyFill="1" applyBorder="1">
      <alignment horizontal="left"/>
      <protection/>
    </xf>
    <xf numFmtId="49" fontId="7" fillId="2" borderId="54" xfId="20" applyNumberFormat="1" applyFont="1" applyFill="1" applyBorder="1">
      <alignment horizontal="left"/>
      <protection/>
    </xf>
    <xf numFmtId="49" fontId="9" fillId="2" borderId="55" xfId="20" applyNumberFormat="1" applyFill="1" applyBorder="1">
      <alignment horizontal="left"/>
      <protection/>
    </xf>
    <xf numFmtId="49" fontId="9" fillId="2" borderId="56" xfId="20" applyNumberFormat="1" applyFill="1" applyBorder="1">
      <alignment horizontal="left"/>
      <protection/>
    </xf>
    <xf numFmtId="0" fontId="9" fillId="2" borderId="5" xfId="23" applyNumberFormat="1" applyFont="1" applyFill="1" applyBorder="1" applyAlignment="1">
      <alignment horizontal="left"/>
      <protection/>
    </xf>
    <xf numFmtId="49" fontId="8" fillId="0" borderId="1" xfId="19" applyNumberFormat="1" applyFont="1" applyFill="1" applyBorder="1" applyAlignment="1">
      <alignment vertical="top"/>
      <protection/>
    </xf>
    <xf numFmtId="49" fontId="9" fillId="0" borderId="0" xfId="20" applyNumberFormat="1" applyFont="1" applyFill="1" applyBorder="1" applyAlignment="1">
      <alignment vertical="top"/>
      <protection/>
    </xf>
    <xf numFmtId="49" fontId="8" fillId="0" borderId="3" xfId="19" applyNumberFormat="1" applyFont="1" applyFill="1" applyBorder="1" applyAlignment="1">
      <alignment vertical="top"/>
      <protection/>
    </xf>
    <xf numFmtId="0" fontId="8" fillId="0" borderId="12" xfId="19" applyBorder="1">
      <alignment/>
      <protection/>
    </xf>
    <xf numFmtId="0" fontId="8" fillId="0" borderId="4" xfId="19" applyBorder="1">
      <alignment/>
      <protection/>
    </xf>
    <xf numFmtId="0" fontId="8" fillId="0" borderId="2" xfId="19" applyBorder="1">
      <alignment/>
      <protection/>
    </xf>
    <xf numFmtId="211" fontId="9" fillId="0" borderId="0" xfId="19" applyNumberFormat="1" applyFont="1" applyFill="1" applyBorder="1" applyAlignment="1">
      <alignment/>
      <protection/>
    </xf>
    <xf numFmtId="211" fontId="9" fillId="0" borderId="46" xfId="19" applyNumberFormat="1" applyFont="1" applyFill="1" applyBorder="1" applyAlignment="1">
      <alignment/>
      <protection/>
    </xf>
    <xf numFmtId="211" fontId="9" fillId="0" borderId="31" xfId="19" applyNumberFormat="1" applyFont="1" applyFill="1" applyBorder="1" applyAlignment="1">
      <alignment/>
      <protection/>
    </xf>
    <xf numFmtId="211" fontId="9" fillId="0" borderId="59" xfId="19" applyNumberFormat="1" applyFont="1" applyFill="1" applyBorder="1" applyAlignment="1">
      <alignment/>
      <protection/>
    </xf>
    <xf numFmtId="211" fontId="9" fillId="0" borderId="60" xfId="19" applyNumberFormat="1" applyFont="1" applyFill="1" applyBorder="1" applyAlignment="1">
      <alignment/>
      <protection/>
    </xf>
    <xf numFmtId="212" fontId="8" fillId="0" borderId="2" xfId="19" applyNumberFormat="1" applyFill="1" applyBorder="1" applyAlignment="1">
      <alignment/>
      <protection/>
    </xf>
    <xf numFmtId="212" fontId="8" fillId="0" borderId="4" xfId="19" applyNumberFormat="1" applyFill="1" applyBorder="1" applyAlignment="1">
      <alignment/>
      <protection/>
    </xf>
    <xf numFmtId="0" fontId="8" fillId="0" borderId="61" xfId="19" applyBorder="1">
      <alignment/>
      <protection/>
    </xf>
    <xf numFmtId="0" fontId="8" fillId="0" borderId="0" xfId="19" applyBorder="1">
      <alignment/>
      <protection/>
    </xf>
    <xf numFmtId="0" fontId="0" fillId="0" borderId="0" xfId="0" applyBorder="1" applyAlignment="1">
      <alignment/>
    </xf>
    <xf numFmtId="49" fontId="0" fillId="0" borderId="0" xfId="0" applyNumberFormat="1" applyFont="1" applyBorder="1" applyAlignment="1">
      <alignment vertical="top"/>
    </xf>
    <xf numFmtId="49" fontId="9" fillId="0" borderId="0" xfId="20" applyNumberFormat="1" applyFont="1" applyBorder="1" applyAlignment="1">
      <alignment vertical="top"/>
      <protection/>
    </xf>
    <xf numFmtId="0" fontId="8" fillId="3" borderId="2" xfId="19" applyFill="1" applyBorder="1">
      <alignment/>
      <protection/>
    </xf>
    <xf numFmtId="0" fontId="8" fillId="3" borderId="12" xfId="19" applyFill="1" applyBorder="1">
      <alignment/>
      <protection/>
    </xf>
    <xf numFmtId="0" fontId="8" fillId="3" borderId="4" xfId="19" applyFill="1" applyBorder="1">
      <alignment/>
      <protection/>
    </xf>
    <xf numFmtId="0" fontId="8" fillId="2" borderId="0" xfId="19" applyFill="1">
      <alignment/>
      <protection/>
    </xf>
    <xf numFmtId="49" fontId="9" fillId="2" borderId="50" xfId="20" applyNumberFormat="1" applyFont="1" applyFill="1" applyBorder="1">
      <alignment horizontal="left"/>
      <protection/>
    </xf>
    <xf numFmtId="0" fontId="8" fillId="3" borderId="62" xfId="19" applyFill="1" applyBorder="1">
      <alignment/>
      <protection/>
    </xf>
    <xf numFmtId="0" fontId="8" fillId="3" borderId="56" xfId="19" applyFill="1" applyBorder="1">
      <alignment/>
      <protection/>
    </xf>
    <xf numFmtId="0" fontId="9" fillId="2" borderId="14" xfId="20" applyFont="1" applyFill="1" applyBorder="1">
      <alignment horizontal="left"/>
      <protection/>
    </xf>
    <xf numFmtId="49" fontId="9" fillId="2" borderId="49" xfId="20" applyNumberFormat="1" applyFont="1" applyFill="1" applyBorder="1">
      <alignment horizontal="left"/>
      <protection/>
    </xf>
    <xf numFmtId="0" fontId="4" fillId="0" borderId="0" xfId="20" applyFont="1" applyAlignment="1">
      <alignment horizontal="left"/>
      <protection/>
    </xf>
    <xf numFmtId="0" fontId="9" fillId="2" borderId="5" xfId="20" applyFont="1" applyFill="1" applyBorder="1" applyAlignment="1">
      <alignment horizontal="left"/>
      <protection/>
    </xf>
    <xf numFmtId="0" fontId="4" fillId="2" borderId="1" xfId="20" applyFont="1" applyFill="1" applyBorder="1" applyAlignment="1">
      <alignment horizontal="centerContinuous" wrapText="1"/>
      <protection/>
    </xf>
    <xf numFmtId="0" fontId="6" fillId="0" borderId="2" xfId="20" applyNumberFormat="1" applyFont="1" applyFill="1" applyBorder="1" applyAlignment="1">
      <alignment horizontal="right"/>
      <protection/>
    </xf>
    <xf numFmtId="211" fontId="7" fillId="0" borderId="63" xfId="20" applyNumberFormat="1" applyFont="1" applyFill="1" applyBorder="1" applyAlignment="1">
      <alignment/>
      <protection/>
    </xf>
    <xf numFmtId="211" fontId="9" fillId="0" borderId="41" xfId="20" applyNumberFormat="1" applyFill="1" applyBorder="1" applyAlignment="1">
      <alignment/>
      <protection/>
    </xf>
    <xf numFmtId="211" fontId="9" fillId="0" borderId="64" xfId="20" applyNumberFormat="1" applyFill="1" applyBorder="1" applyAlignment="1">
      <alignment/>
      <protection/>
    </xf>
    <xf numFmtId="0" fontId="9" fillId="4" borderId="11" xfId="20" applyFill="1" applyBorder="1">
      <alignment horizontal="left"/>
      <protection/>
    </xf>
    <xf numFmtId="0" fontId="6" fillId="2" borderId="5" xfId="20" applyNumberFormat="1" applyFont="1" applyFill="1" applyBorder="1" applyAlignment="1">
      <alignment horizontal="center"/>
      <protection/>
    </xf>
    <xf numFmtId="0" fontId="9" fillId="2" borderId="14" xfId="20" applyFill="1" applyBorder="1" applyAlignment="1">
      <alignment horizontal="center"/>
      <protection/>
    </xf>
    <xf numFmtId="0" fontId="6" fillId="2" borderId="11" xfId="20" applyFont="1" applyFill="1" applyBorder="1" applyAlignment="1">
      <alignment horizontal="left"/>
      <protection/>
    </xf>
    <xf numFmtId="0" fontId="9" fillId="2" borderId="11" xfId="21" applyNumberFormat="1" applyFont="1" applyFill="1" applyBorder="1" applyAlignment="1">
      <alignment horizontal="left"/>
      <protection/>
    </xf>
    <xf numFmtId="1" fontId="6" fillId="0" borderId="1" xfId="21" applyNumberFormat="1" applyFont="1" applyFill="1" applyBorder="1" applyAlignment="1">
      <alignment horizontal="left"/>
      <protection/>
    </xf>
    <xf numFmtId="211" fontId="7" fillId="0" borderId="31" xfId="21" applyNumberFormat="1" applyFont="1" applyFill="1" applyBorder="1" applyAlignment="1">
      <alignment horizontal="center"/>
      <protection/>
    </xf>
    <xf numFmtId="211" fontId="9" fillId="0" borderId="3" xfId="21" applyNumberFormat="1" applyFont="1" applyFill="1" applyBorder="1" applyAlignment="1">
      <alignment/>
      <protection/>
    </xf>
    <xf numFmtId="0" fontId="0" fillId="2" borderId="0" xfId="0" applyFill="1" applyBorder="1" applyAlignment="1">
      <alignment/>
    </xf>
    <xf numFmtId="0" fontId="0" fillId="2" borderId="12" xfId="0" applyFill="1" applyBorder="1" applyAlignment="1">
      <alignment/>
    </xf>
    <xf numFmtId="0" fontId="5" fillId="0" borderId="1" xfId="0" applyNumberFormat="1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left"/>
    </xf>
    <xf numFmtId="0" fontId="6" fillId="0" borderId="3" xfId="0" applyNumberFormat="1" applyFont="1" applyFill="1" applyBorder="1" applyAlignment="1">
      <alignment horizontal="left"/>
    </xf>
    <xf numFmtId="0" fontId="6" fillId="0" borderId="3" xfId="0" applyFont="1" applyFill="1" applyBorder="1" applyAlignment="1">
      <alignment/>
    </xf>
    <xf numFmtId="1" fontId="0" fillId="0" borderId="3" xfId="0" applyNumberFormat="1" applyFill="1" applyBorder="1" applyAlignment="1">
      <alignment/>
    </xf>
    <xf numFmtId="1" fontId="0" fillId="0" borderId="3" xfId="0" applyNumberFormat="1" applyFill="1" applyBorder="1" applyAlignment="1">
      <alignment horizontal="center"/>
    </xf>
    <xf numFmtId="211" fontId="0" fillId="0" borderId="0" xfId="0" applyNumberFormat="1" applyAlignment="1">
      <alignment horizontal="center"/>
    </xf>
    <xf numFmtId="211" fontId="7" fillId="0" borderId="31" xfId="0" applyNumberFormat="1" applyFont="1" applyFill="1" applyBorder="1" applyAlignment="1">
      <alignment/>
    </xf>
    <xf numFmtId="0" fontId="9" fillId="2" borderId="5" xfId="22" applyNumberFormat="1" applyFont="1" applyFill="1" applyBorder="1" applyAlignment="1">
      <alignment horizontal="left"/>
      <protection/>
    </xf>
    <xf numFmtId="0" fontId="9" fillId="2" borderId="11" xfId="22" applyNumberFormat="1" applyFont="1" applyFill="1" applyBorder="1" applyAlignment="1">
      <alignment horizontal="left"/>
      <protection/>
    </xf>
    <xf numFmtId="0" fontId="9" fillId="2" borderId="14" xfId="22" applyNumberFormat="1" applyFont="1" applyFill="1" applyBorder="1" applyAlignment="1">
      <alignment horizontal="left"/>
      <protection/>
    </xf>
    <xf numFmtId="0" fontId="9" fillId="2" borderId="0" xfId="22" applyFill="1" applyBorder="1" applyAlignment="1">
      <alignment/>
      <protection/>
    </xf>
    <xf numFmtId="211" fontId="7" fillId="0" borderId="31" xfId="22" applyNumberFormat="1" applyFont="1" applyFill="1" applyBorder="1" applyAlignment="1">
      <alignment horizontal="center"/>
      <protection/>
    </xf>
    <xf numFmtId="0" fontId="5" fillId="0" borderId="5" xfId="22" applyNumberFormat="1" applyFont="1" applyFill="1" applyBorder="1" applyAlignment="1">
      <alignment horizontal="left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2" xfId="22" applyNumberFormat="1" applyFont="1" applyFill="1" applyBorder="1" applyAlignment="1">
      <alignment horizontal="center"/>
      <protection/>
    </xf>
    <xf numFmtId="0" fontId="5" fillId="0" borderId="11" xfId="22" applyNumberFormat="1" applyFont="1" applyFill="1" applyBorder="1" applyAlignment="1">
      <alignment horizontal="left"/>
      <protection/>
    </xf>
    <xf numFmtId="38" fontId="9" fillId="0" borderId="12" xfId="22" applyNumberFormat="1" applyFill="1" applyBorder="1" applyAlignment="1">
      <alignment/>
      <protection/>
    </xf>
    <xf numFmtId="38" fontId="9" fillId="0" borderId="32" xfId="22" applyNumberFormat="1" applyFill="1" applyBorder="1" applyAlignment="1">
      <alignment/>
      <protection/>
    </xf>
    <xf numFmtId="38" fontId="9" fillId="0" borderId="33" xfId="22" applyNumberFormat="1" applyFill="1" applyBorder="1" applyAlignment="1">
      <alignment/>
      <protection/>
    </xf>
    <xf numFmtId="213" fontId="9" fillId="0" borderId="0" xfId="22" applyNumberFormat="1" applyFill="1" applyBorder="1" applyAlignment="1">
      <alignment/>
      <protection/>
    </xf>
    <xf numFmtId="213" fontId="9" fillId="0" borderId="12" xfId="22" applyNumberFormat="1" applyFill="1" applyBorder="1" applyAlignment="1">
      <alignment/>
      <protection/>
    </xf>
    <xf numFmtId="213" fontId="9" fillId="0" borderId="8" xfId="22" applyNumberFormat="1" applyFill="1" applyBorder="1" applyAlignment="1">
      <alignment/>
      <protection/>
    </xf>
    <xf numFmtId="213" fontId="9" fillId="0" borderId="9" xfId="22" applyNumberFormat="1" applyFill="1" applyBorder="1" applyAlignment="1">
      <alignment/>
      <protection/>
    </xf>
    <xf numFmtId="213" fontId="9" fillId="0" borderId="10" xfId="22" applyNumberFormat="1" applyFill="1" applyBorder="1" applyAlignment="1">
      <alignment/>
      <protection/>
    </xf>
    <xf numFmtId="0" fontId="9" fillId="2" borderId="11" xfId="23" applyNumberFormat="1" applyFont="1" applyFill="1" applyBorder="1" applyAlignment="1">
      <alignment horizontal="left"/>
      <protection/>
    </xf>
    <xf numFmtId="0" fontId="9" fillId="2" borderId="14" xfId="23" applyNumberFormat="1" applyFont="1" applyFill="1" applyBorder="1" applyAlignment="1">
      <alignment horizontal="left"/>
      <protection/>
    </xf>
    <xf numFmtId="2" fontId="9" fillId="0" borderId="17" xfId="23" applyNumberFormat="1" applyFill="1" applyBorder="1" applyAlignment="1">
      <alignment/>
      <protection/>
    </xf>
    <xf numFmtId="209" fontId="9" fillId="0" borderId="17" xfId="23" applyNumberFormat="1" applyFill="1" applyBorder="1" applyAlignment="1">
      <alignment/>
      <protection/>
    </xf>
    <xf numFmtId="209" fontId="9" fillId="0" borderId="65" xfId="23" applyNumberFormat="1" applyFill="1" applyBorder="1" applyAlignment="1">
      <alignment/>
      <protection/>
    </xf>
    <xf numFmtId="0" fontId="9" fillId="0" borderId="1" xfId="23" applyFill="1" applyBorder="1" applyAlignment="1">
      <alignment/>
      <protection/>
    </xf>
    <xf numFmtId="0" fontId="7" fillId="0" borderId="1" xfId="23" applyNumberFormat="1" applyFont="1" applyFill="1" applyBorder="1" applyAlignment="1">
      <alignment horizontal="right"/>
      <protection/>
    </xf>
    <xf numFmtId="0" fontId="5" fillId="0" borderId="66" xfId="23" applyNumberFormat="1" applyFont="1" applyFill="1" applyBorder="1" applyAlignment="1">
      <alignment horizontal="right"/>
      <protection/>
    </xf>
    <xf numFmtId="210" fontId="7" fillId="0" borderId="63" xfId="23" applyNumberFormat="1" applyFont="1" applyFill="1" applyBorder="1" applyAlignment="1">
      <alignment/>
      <protection/>
    </xf>
    <xf numFmtId="210" fontId="5" fillId="0" borderId="67" xfId="23" applyNumberFormat="1" applyFont="1" applyFill="1" applyBorder="1" applyAlignment="1">
      <alignment/>
      <protection/>
    </xf>
    <xf numFmtId="0" fontId="9" fillId="2" borderId="11" xfId="24" applyNumberFormat="1" applyFont="1" applyFill="1" applyBorder="1" applyAlignment="1">
      <alignment horizontal="left"/>
      <protection/>
    </xf>
    <xf numFmtId="0" fontId="9" fillId="2" borderId="0" xfId="24" applyFill="1" applyBorder="1" applyAlignment="1">
      <alignment/>
      <protection/>
    </xf>
    <xf numFmtId="0" fontId="9" fillId="2" borderId="12" xfId="24" applyFill="1" applyBorder="1" applyAlignment="1">
      <alignment/>
      <protection/>
    </xf>
    <xf numFmtId="0" fontId="9" fillId="3" borderId="3" xfId="24" applyFill="1" applyBorder="1" applyAlignment="1">
      <alignment/>
      <protection/>
    </xf>
    <xf numFmtId="0" fontId="9" fillId="3" borderId="3" xfId="24" applyFill="1" applyBorder="1">
      <alignment horizontal="left"/>
      <protection/>
    </xf>
    <xf numFmtId="0" fontId="9" fillId="3" borderId="4" xfId="24" applyFill="1" applyBorder="1">
      <alignment horizontal="left"/>
      <protection/>
    </xf>
    <xf numFmtId="0" fontId="9" fillId="0" borderId="2" xfId="24" applyNumberFormat="1" applyFont="1" applyFill="1" applyBorder="1" applyAlignment="1">
      <alignment horizontal="left"/>
      <protection/>
    </xf>
    <xf numFmtId="0" fontId="9" fillId="0" borderId="12" xfId="24" applyNumberFormat="1" applyFont="1" applyFill="1" applyBorder="1" applyAlignment="1">
      <alignment horizontal="left"/>
      <protection/>
    </xf>
    <xf numFmtId="2" fontId="9" fillId="0" borderId="31" xfId="24" applyNumberFormat="1" applyFill="1" applyBorder="1" applyAlignment="1">
      <alignment/>
      <protection/>
    </xf>
    <xf numFmtId="0" fontId="9" fillId="2" borderId="5" xfId="24" applyFill="1" applyBorder="1" applyAlignment="1">
      <alignment/>
      <protection/>
    </xf>
    <xf numFmtId="0" fontId="9" fillId="2" borderId="1" xfId="24" applyNumberFormat="1" applyFont="1" applyFill="1" applyBorder="1" applyAlignment="1">
      <alignment horizontal="left"/>
      <protection/>
    </xf>
    <xf numFmtId="0" fontId="9" fillId="2" borderId="11" xfId="24" applyNumberFormat="1" applyFill="1" applyBorder="1" applyAlignment="1">
      <alignment horizontal="left"/>
      <protection/>
    </xf>
    <xf numFmtId="0" fontId="9" fillId="2" borderId="0" xfId="24" applyNumberFormat="1" applyFill="1" applyBorder="1" applyAlignment="1">
      <alignment horizontal="left"/>
      <protection/>
    </xf>
    <xf numFmtId="0" fontId="9" fillId="2" borderId="12" xfId="24" applyNumberFormat="1" applyFill="1" applyBorder="1" applyAlignment="1">
      <alignment horizontal="left"/>
      <protection/>
    </xf>
    <xf numFmtId="0" fontId="9" fillId="2" borderId="0" xfId="24" applyNumberFormat="1" applyFont="1" applyFill="1" applyBorder="1" applyAlignment="1">
      <alignment horizontal="left"/>
      <protection/>
    </xf>
    <xf numFmtId="0" fontId="9" fillId="2" borderId="12" xfId="24" applyNumberFormat="1" applyFont="1" applyFill="1" applyBorder="1" applyAlignment="1">
      <alignment horizontal="left"/>
      <protection/>
    </xf>
    <xf numFmtId="0" fontId="9" fillId="2" borderId="14" xfId="24" applyFill="1" applyBorder="1" applyAlignment="1">
      <alignment/>
      <protection/>
    </xf>
    <xf numFmtId="0" fontId="9" fillId="2" borderId="3" xfId="24" applyNumberFormat="1" applyFill="1" applyBorder="1" applyAlignment="1">
      <alignment horizontal="left"/>
      <protection/>
    </xf>
    <xf numFmtId="0" fontId="9" fillId="2" borderId="12" xfId="24" applyNumberFormat="1" applyFont="1" applyFill="1" applyBorder="1" applyAlignment="1" quotePrefix="1">
      <alignment horizontal="left"/>
      <protection/>
    </xf>
    <xf numFmtId="0" fontId="9" fillId="2" borderId="0" xfId="22" applyFill="1" applyBorder="1">
      <alignment horizontal="left"/>
      <protection/>
    </xf>
    <xf numFmtId="0" fontId="9" fillId="2" borderId="12" xfId="22" applyFill="1" applyBorder="1">
      <alignment horizontal="left"/>
      <protection/>
    </xf>
    <xf numFmtId="0" fontId="0" fillId="2" borderId="0" xfId="0" applyFill="1" applyBorder="1" applyAlignment="1">
      <alignment/>
    </xf>
    <xf numFmtId="0" fontId="0" fillId="2" borderId="12" xfId="0" applyFill="1" applyBorder="1" applyAlignment="1">
      <alignment/>
    </xf>
    <xf numFmtId="0" fontId="9" fillId="2" borderId="1" xfId="22" applyFill="1" applyBorder="1">
      <alignment horizontal="left"/>
      <protection/>
    </xf>
    <xf numFmtId="0" fontId="9" fillId="2" borderId="2" xfId="22" applyFill="1" applyBorder="1">
      <alignment horizontal="left"/>
      <protection/>
    </xf>
    <xf numFmtId="0" fontId="9" fillId="2" borderId="3" xfId="22" applyFill="1" applyBorder="1">
      <alignment horizontal="left"/>
      <protection/>
    </xf>
    <xf numFmtId="0" fontId="9" fillId="2" borderId="4" xfId="22" applyFill="1" applyBorder="1">
      <alignment horizontal="left"/>
      <protection/>
    </xf>
    <xf numFmtId="0" fontId="9" fillId="2" borderId="0" xfId="19" applyFont="1" applyFill="1">
      <alignment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Normal_Solver Example" xfId="19"/>
    <cellStyle name="Normal_SOLVER1" xfId="20"/>
    <cellStyle name="Normal_SOLVER2" xfId="21"/>
    <cellStyle name="Normal_SOLVER4" xfId="22"/>
    <cellStyle name="Normal_SOLVER5" xfId="23"/>
    <cellStyle name="Normal_SOLVER6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5</xdr:row>
      <xdr:rowOff>85725</xdr:rowOff>
    </xdr:from>
    <xdr:to>
      <xdr:col>0</xdr:col>
      <xdr:colOff>485775</xdr:colOff>
      <xdr:row>5</xdr:row>
      <xdr:rowOff>85725</xdr:rowOff>
    </xdr:to>
    <xdr:sp>
      <xdr:nvSpPr>
        <xdr:cNvPr id="1" name="Line 1"/>
        <xdr:cNvSpPr>
          <a:spLocks/>
        </xdr:cNvSpPr>
      </xdr:nvSpPr>
      <xdr:spPr>
        <a:xfrm flipH="1">
          <a:off x="95250" y="828675"/>
          <a:ext cx="390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5</xdr:row>
      <xdr:rowOff>95250</xdr:rowOff>
    </xdr:from>
    <xdr:to>
      <xdr:col>0</xdr:col>
      <xdr:colOff>104775</xdr:colOff>
      <xdr:row>7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04775" y="838200"/>
          <a:ext cx="0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9</xdr:row>
      <xdr:rowOff>28575</xdr:rowOff>
    </xdr:from>
    <xdr:to>
      <xdr:col>0</xdr:col>
      <xdr:colOff>123825</xdr:colOff>
      <xdr:row>11</xdr:row>
      <xdr:rowOff>66675</xdr:rowOff>
    </xdr:to>
    <xdr:sp>
      <xdr:nvSpPr>
        <xdr:cNvPr id="3" name="Line 3"/>
        <xdr:cNvSpPr>
          <a:spLocks/>
        </xdr:cNvSpPr>
      </xdr:nvSpPr>
      <xdr:spPr>
        <a:xfrm>
          <a:off x="123825" y="1343025"/>
          <a:ext cx="0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11</xdr:row>
      <xdr:rowOff>66675</xdr:rowOff>
    </xdr:from>
    <xdr:to>
      <xdr:col>1</xdr:col>
      <xdr:colOff>476250</xdr:colOff>
      <xdr:row>11</xdr:row>
      <xdr:rowOff>66675</xdr:rowOff>
    </xdr:to>
    <xdr:sp>
      <xdr:nvSpPr>
        <xdr:cNvPr id="4" name="Line 4"/>
        <xdr:cNvSpPr>
          <a:spLocks/>
        </xdr:cNvSpPr>
      </xdr:nvSpPr>
      <xdr:spPr>
        <a:xfrm>
          <a:off x="123825" y="1666875"/>
          <a:ext cx="85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11</xdr:row>
      <xdr:rowOff>76200</xdr:rowOff>
    </xdr:from>
    <xdr:to>
      <xdr:col>3</xdr:col>
      <xdr:colOff>180975</xdr:colOff>
      <xdr:row>11</xdr:row>
      <xdr:rowOff>76200</xdr:rowOff>
    </xdr:to>
    <xdr:sp>
      <xdr:nvSpPr>
        <xdr:cNvPr id="5" name="Line 5"/>
        <xdr:cNvSpPr>
          <a:spLocks/>
        </xdr:cNvSpPr>
      </xdr:nvSpPr>
      <xdr:spPr>
        <a:xfrm>
          <a:off x="1638300" y="1676400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9</xdr:row>
      <xdr:rowOff>28575</xdr:rowOff>
    </xdr:from>
    <xdr:to>
      <xdr:col>3</xdr:col>
      <xdr:colOff>171450</xdr:colOff>
      <xdr:row>11</xdr:row>
      <xdr:rowOff>76200</xdr:rowOff>
    </xdr:to>
    <xdr:sp>
      <xdr:nvSpPr>
        <xdr:cNvPr id="6" name="Line 6"/>
        <xdr:cNvSpPr>
          <a:spLocks/>
        </xdr:cNvSpPr>
      </xdr:nvSpPr>
      <xdr:spPr>
        <a:xfrm flipV="1">
          <a:off x="1762125" y="1343025"/>
          <a:ext cx="0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5</xdr:row>
      <xdr:rowOff>85725</xdr:rowOff>
    </xdr:from>
    <xdr:to>
      <xdr:col>3</xdr:col>
      <xdr:colOff>152400</xdr:colOff>
      <xdr:row>7</xdr:row>
      <xdr:rowOff>133350</xdr:rowOff>
    </xdr:to>
    <xdr:sp>
      <xdr:nvSpPr>
        <xdr:cNvPr id="7" name="Line 7"/>
        <xdr:cNvSpPr>
          <a:spLocks/>
        </xdr:cNvSpPr>
      </xdr:nvSpPr>
      <xdr:spPr>
        <a:xfrm flipV="1">
          <a:off x="1743075" y="828675"/>
          <a:ext cx="0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5</xdr:row>
      <xdr:rowOff>85725</xdr:rowOff>
    </xdr:from>
    <xdr:to>
      <xdr:col>3</xdr:col>
      <xdr:colOff>152400</xdr:colOff>
      <xdr:row>5</xdr:row>
      <xdr:rowOff>85725</xdr:rowOff>
    </xdr:to>
    <xdr:sp>
      <xdr:nvSpPr>
        <xdr:cNvPr id="8" name="Line 8"/>
        <xdr:cNvSpPr>
          <a:spLocks/>
        </xdr:cNvSpPr>
      </xdr:nvSpPr>
      <xdr:spPr>
        <a:xfrm flipH="1">
          <a:off x="762000" y="828675"/>
          <a:ext cx="98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9</xdr:row>
      <xdr:rowOff>38100</xdr:rowOff>
    </xdr:from>
    <xdr:to>
      <xdr:col>1</xdr:col>
      <xdr:colOff>152400</xdr:colOff>
      <xdr:row>11</xdr:row>
      <xdr:rowOff>66675</xdr:rowOff>
    </xdr:to>
    <xdr:sp>
      <xdr:nvSpPr>
        <xdr:cNvPr id="9" name="Line 10"/>
        <xdr:cNvSpPr>
          <a:spLocks/>
        </xdr:cNvSpPr>
      </xdr:nvSpPr>
      <xdr:spPr>
        <a:xfrm>
          <a:off x="657225" y="1352550"/>
          <a:ext cx="0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6</xdr:row>
      <xdr:rowOff>19050</xdr:rowOff>
    </xdr:from>
    <xdr:to>
      <xdr:col>1</xdr:col>
      <xdr:colOff>152400</xdr:colOff>
      <xdr:row>7</xdr:row>
      <xdr:rowOff>123825</xdr:rowOff>
    </xdr:to>
    <xdr:sp>
      <xdr:nvSpPr>
        <xdr:cNvPr id="10" name="Line 12"/>
        <xdr:cNvSpPr>
          <a:spLocks/>
        </xdr:cNvSpPr>
      </xdr:nvSpPr>
      <xdr:spPr>
        <a:xfrm flipV="1">
          <a:off x="657225" y="904875"/>
          <a:ext cx="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5</xdr:row>
      <xdr:rowOff>9525</xdr:rowOff>
    </xdr:from>
    <xdr:to>
      <xdr:col>1</xdr:col>
      <xdr:colOff>152400</xdr:colOff>
      <xdr:row>6</xdr:row>
      <xdr:rowOff>28575</xdr:rowOff>
    </xdr:to>
    <xdr:sp>
      <xdr:nvSpPr>
        <xdr:cNvPr id="11" name="Line 13"/>
        <xdr:cNvSpPr>
          <a:spLocks/>
        </xdr:cNvSpPr>
      </xdr:nvSpPr>
      <xdr:spPr>
        <a:xfrm flipH="1" flipV="1">
          <a:off x="581025" y="752475"/>
          <a:ext cx="762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5.28125" style="200" customWidth="1"/>
    <col min="2" max="6" width="8.7109375" style="200" customWidth="1"/>
    <col min="7" max="7" width="3.421875" style="200" customWidth="1"/>
    <col min="8" max="8" width="3.57421875" style="200" customWidth="1"/>
    <col min="9" max="9" width="4.421875" style="200" customWidth="1"/>
    <col min="10" max="10" width="10.57421875" style="282" customWidth="1"/>
    <col min="11" max="11" width="2.8515625" style="200" customWidth="1"/>
    <col min="12" max="12" width="2.7109375" style="200" customWidth="1"/>
    <col min="13" max="16384" width="9.140625" style="200" customWidth="1"/>
  </cols>
  <sheetData>
    <row r="1" spans="1:10" ht="14.25" customHeight="1" thickBot="1">
      <c r="A1" s="157" t="s">
        <v>0</v>
      </c>
      <c r="J1" s="283"/>
    </row>
    <row r="2" spans="1:11" ht="13.5" customHeight="1" thickBot="1" thickTop="1">
      <c r="A2" s="197" t="s">
        <v>1</v>
      </c>
      <c r="B2" s="198" t="s">
        <v>2</v>
      </c>
      <c r="C2" s="198" t="s">
        <v>3</v>
      </c>
      <c r="D2" s="198" t="s">
        <v>4</v>
      </c>
      <c r="E2" s="198" t="s">
        <v>5</v>
      </c>
      <c r="F2" s="199" t="s">
        <v>6</v>
      </c>
      <c r="H2"/>
      <c r="I2"/>
      <c r="J2" s="284"/>
      <c r="K2"/>
    </row>
    <row r="3" spans="1:11" ht="11.25" customHeight="1" thickTop="1">
      <c r="A3" s="201" t="s">
        <v>7</v>
      </c>
      <c r="B3" s="202">
        <v>0.9</v>
      </c>
      <c r="C3" s="203">
        <v>1.1</v>
      </c>
      <c r="D3" s="203">
        <v>0.8</v>
      </c>
      <c r="E3" s="203">
        <v>1.2</v>
      </c>
      <c r="F3" s="204"/>
      <c r="H3"/>
      <c r="I3"/>
      <c r="J3" s="284"/>
      <c r="K3"/>
    </row>
    <row r="4" spans="1:11" ht="7.5" customHeight="1">
      <c r="A4" s="205"/>
      <c r="B4" s="202"/>
      <c r="C4" s="206"/>
      <c r="D4" s="206"/>
      <c r="E4" s="206"/>
      <c r="F4" s="204"/>
      <c r="H4"/>
      <c r="I4"/>
      <c r="J4" s="284"/>
      <c r="K4"/>
    </row>
    <row r="5" spans="1:11" ht="10.5" customHeight="1" thickBot="1">
      <c r="A5" s="201" t="s">
        <v>8</v>
      </c>
      <c r="B5" s="207">
        <f>35*B3*(B11+3000)^0.5</f>
        <v>3591.5525890622844</v>
      </c>
      <c r="C5" s="207">
        <f>35*C3*(C11+3000)^0.5</f>
        <v>4389.675386631681</v>
      </c>
      <c r="D5" s="207">
        <f>35*D3*(D11+3000)^0.5</f>
        <v>3192.491190277586</v>
      </c>
      <c r="E5" s="207">
        <f>35*E3*(E11+3000)^0.5</f>
        <v>4788.7367854163795</v>
      </c>
      <c r="F5" s="208">
        <f>SUM(B5:E5)</f>
        <v>15962.455951387932</v>
      </c>
      <c r="H5"/>
      <c r="I5"/>
      <c r="J5" s="284"/>
      <c r="K5"/>
    </row>
    <row r="6" spans="1:12" ht="10.5" customHeight="1" thickTop="1">
      <c r="A6" s="201" t="s">
        <v>9</v>
      </c>
      <c r="B6" s="275">
        <f>B5*$B$18</f>
        <v>143662.10356249136</v>
      </c>
      <c r="C6" s="275">
        <f>C5*$B$18</f>
        <v>175587.01546526724</v>
      </c>
      <c r="D6" s="275">
        <f>D5*$B$18</f>
        <v>127699.64761110344</v>
      </c>
      <c r="E6" s="275">
        <f>E5*$B$18</f>
        <v>191549.47141665517</v>
      </c>
      <c r="F6" s="276">
        <f>SUM(B6:E6)</f>
        <v>638498.2380555172</v>
      </c>
      <c r="H6" s="243" t="s">
        <v>10</v>
      </c>
      <c r="I6" s="234"/>
      <c r="J6" s="234"/>
      <c r="K6" s="269"/>
      <c r="L6" s="274"/>
    </row>
    <row r="7" spans="1:12" ht="10.5" customHeight="1" thickBot="1">
      <c r="A7" s="201" t="s">
        <v>11</v>
      </c>
      <c r="B7" s="207">
        <f>B5*$B$19</f>
        <v>89788.8147265571</v>
      </c>
      <c r="C7" s="207">
        <f>C5*$B$19</f>
        <v>109741.88466579204</v>
      </c>
      <c r="D7" s="207">
        <f>D5*$B$19</f>
        <v>79812.27975693965</v>
      </c>
      <c r="E7" s="207">
        <f>E5*$B$19</f>
        <v>119718.41963540949</v>
      </c>
      <c r="F7" s="208">
        <f>SUM(B7:E7)</f>
        <v>399061.3987846983</v>
      </c>
      <c r="H7" s="236"/>
      <c r="I7" s="237"/>
      <c r="J7" s="285"/>
      <c r="K7" s="270"/>
      <c r="L7" s="272"/>
    </row>
    <row r="8" spans="1:12" ht="10.5" customHeight="1" thickBot="1" thickTop="1">
      <c r="A8" s="201" t="s">
        <v>12</v>
      </c>
      <c r="B8" s="207">
        <f>B6-B7</f>
        <v>53873.28883593426</v>
      </c>
      <c r="C8" s="207">
        <f>C6-C7</f>
        <v>65845.1307994752</v>
      </c>
      <c r="D8" s="207">
        <f>D6-D7</f>
        <v>47887.36785416379</v>
      </c>
      <c r="E8" s="207">
        <f>E6-E7</f>
        <v>71831.05178124568</v>
      </c>
      <c r="F8" s="208">
        <f>SUM(B8:E8)</f>
        <v>239436.83927081892</v>
      </c>
      <c r="H8" s="236"/>
      <c r="I8" s="156"/>
      <c r="J8" s="286" t="s">
        <v>13</v>
      </c>
      <c r="K8" s="270"/>
      <c r="L8" s="272"/>
    </row>
    <row r="9" spans="1:12" ht="7.5" customHeight="1" thickBot="1" thickTop="1">
      <c r="A9" s="205"/>
      <c r="B9" s="206"/>
      <c r="C9" s="206"/>
      <c r="D9" s="206"/>
      <c r="E9" s="206"/>
      <c r="F9" s="204"/>
      <c r="H9" s="236"/>
      <c r="I9" s="239"/>
      <c r="J9" s="286"/>
      <c r="K9" s="270"/>
      <c r="L9" s="272"/>
    </row>
    <row r="10" spans="1:12" ht="10.5" customHeight="1" thickBot="1" thickTop="1">
      <c r="A10" s="201" t="s">
        <v>14</v>
      </c>
      <c r="B10" s="207">
        <v>8000</v>
      </c>
      <c r="C10" s="207">
        <v>8000</v>
      </c>
      <c r="D10" s="207">
        <v>9000</v>
      </c>
      <c r="E10" s="207">
        <v>9000</v>
      </c>
      <c r="F10" s="208">
        <f>SUM(B10:E10)</f>
        <v>34000</v>
      </c>
      <c r="H10" s="236"/>
      <c r="I10" s="110"/>
      <c r="J10" s="286" t="s">
        <v>15</v>
      </c>
      <c r="K10" s="270"/>
      <c r="L10" s="272"/>
    </row>
    <row r="11" spans="1:12" ht="10.5" customHeight="1" thickBot="1" thickTop="1">
      <c r="A11" s="261" t="s">
        <v>16</v>
      </c>
      <c r="B11" s="258">
        <f>10000</f>
        <v>10000</v>
      </c>
      <c r="C11" s="259">
        <f>10000</f>
        <v>10000</v>
      </c>
      <c r="D11" s="259">
        <f>10000</f>
        <v>10000</v>
      </c>
      <c r="E11" s="260">
        <f>10000</f>
        <v>10000</v>
      </c>
      <c r="F11" s="262">
        <f>SUM(B11:E11)</f>
        <v>40000</v>
      </c>
      <c r="H11" s="236"/>
      <c r="I11" s="239"/>
      <c r="J11" s="286"/>
      <c r="K11" s="270"/>
      <c r="L11" s="272"/>
    </row>
    <row r="12" spans="1:12" ht="10.5" customHeight="1" thickBot="1" thickTop="1">
      <c r="A12" s="201" t="s">
        <v>17</v>
      </c>
      <c r="B12" s="207">
        <f>0.15*B6</f>
        <v>21549.315534373705</v>
      </c>
      <c r="C12" s="207">
        <f>0.15*C6</f>
        <v>26338.052319790084</v>
      </c>
      <c r="D12" s="207">
        <f>0.15*D6</f>
        <v>19154.947141665514</v>
      </c>
      <c r="E12" s="207">
        <f>0.15*E6</f>
        <v>28732.420712498275</v>
      </c>
      <c r="F12" s="208">
        <f>SUM(B12:E12)</f>
        <v>95774.73570832759</v>
      </c>
      <c r="H12" s="236"/>
      <c r="I12" s="244"/>
      <c r="J12" s="286" t="s">
        <v>18</v>
      </c>
      <c r="K12" s="270"/>
      <c r="L12" s="272"/>
    </row>
    <row r="13" spans="1:12" ht="10.5" customHeight="1" thickBot="1" thickTop="1">
      <c r="A13" s="201" t="s">
        <v>19</v>
      </c>
      <c r="B13" s="207">
        <f>SUM(B10:B12)</f>
        <v>39549.3155343737</v>
      </c>
      <c r="C13" s="207">
        <f>SUM(C10:C12)</f>
        <v>44338.052319790084</v>
      </c>
      <c r="D13" s="207">
        <f>SUM(D10:D12)</f>
        <v>38154.947141665514</v>
      </c>
      <c r="E13" s="207">
        <f>SUM(E10:E12)</f>
        <v>47732.42071249828</v>
      </c>
      <c r="F13" s="208">
        <f>SUM(B13:E13)</f>
        <v>169774.73570832756</v>
      </c>
      <c r="H13" s="240"/>
      <c r="I13" s="241"/>
      <c r="J13" s="241"/>
      <c r="K13" s="271"/>
      <c r="L13" s="273"/>
    </row>
    <row r="14" spans="1:11" ht="7.5" customHeight="1" thickBot="1" thickTop="1">
      <c r="A14" s="205"/>
      <c r="B14" s="206"/>
      <c r="C14" s="206"/>
      <c r="D14" s="206"/>
      <c r="E14" s="206"/>
      <c r="F14" s="204"/>
      <c r="H14"/>
      <c r="I14"/>
      <c r="J14" s="284"/>
      <c r="K14"/>
    </row>
    <row r="15" spans="1:11" ht="11.25" customHeight="1" thickBot="1" thickTop="1">
      <c r="A15" s="257" t="s">
        <v>20</v>
      </c>
      <c r="B15" s="277">
        <f>B8-B13</f>
        <v>14323.97330156056</v>
      </c>
      <c r="C15" s="278">
        <f>C8-C13</f>
        <v>21507.078479685115</v>
      </c>
      <c r="D15" s="278">
        <f>D8-D13</f>
        <v>9732.420712498279</v>
      </c>
      <c r="E15" s="278">
        <f>E8-E13</f>
        <v>24098.631068747403</v>
      </c>
      <c r="F15" s="279">
        <f>SUM(B15:E15)</f>
        <v>69662.10356249136</v>
      </c>
      <c r="H15"/>
      <c r="I15"/>
      <c r="J15" s="284"/>
      <c r="K15"/>
    </row>
    <row r="16" spans="1:11" ht="11.25" customHeight="1" thickBot="1" thickTop="1">
      <c r="A16" s="209" t="s">
        <v>21</v>
      </c>
      <c r="B16" s="210">
        <f>B15/B6</f>
        <v>0.09970599724185297</v>
      </c>
      <c r="C16" s="210">
        <f>C15/C6</f>
        <v>0.12248672501606143</v>
      </c>
      <c r="D16" s="210">
        <f>D15/D6</f>
        <v>0.07621337172470041</v>
      </c>
      <c r="E16" s="210">
        <f>E15/E6</f>
        <v>0.12580891448313355</v>
      </c>
      <c r="F16" s="211">
        <f>F15/F6</f>
        <v>0.10910304744871398</v>
      </c>
      <c r="H16"/>
      <c r="I16"/>
      <c r="J16" s="284"/>
      <c r="K16"/>
    </row>
    <row r="17" spans="1:10" ht="5.25" customHeight="1" thickBot="1" thickTop="1">
      <c r="A17" s="212"/>
      <c r="B17" s="213"/>
      <c r="C17" s="213"/>
      <c r="D17" s="213"/>
      <c r="E17" s="213"/>
      <c r="F17" s="213"/>
      <c r="J17" s="283"/>
    </row>
    <row r="18" spans="1:10" ht="11.25" customHeight="1" thickTop="1">
      <c r="A18" s="214" t="s">
        <v>22</v>
      </c>
      <c r="B18" s="280">
        <v>40</v>
      </c>
      <c r="C18" s="213"/>
      <c r="D18" s="213"/>
      <c r="E18" s="213"/>
      <c r="F18" s="213"/>
      <c r="J18" s="283"/>
    </row>
    <row r="19" spans="1:10" ht="11.25" customHeight="1" thickBot="1">
      <c r="A19" s="215" t="s">
        <v>23</v>
      </c>
      <c r="B19" s="281">
        <v>25</v>
      </c>
      <c r="C19" s="213"/>
      <c r="D19" s="213"/>
      <c r="E19" s="213"/>
      <c r="F19" s="213"/>
      <c r="J19" s="283"/>
    </row>
    <row r="20" spans="1:10" ht="5.25" customHeight="1" thickBot="1" thickTop="1">
      <c r="A20" s="213"/>
      <c r="B20" s="213"/>
      <c r="C20" s="213"/>
      <c r="D20" s="213"/>
      <c r="E20" s="213"/>
      <c r="F20" s="213"/>
      <c r="J20" s="283"/>
    </row>
    <row r="21" spans="1:10" ht="11.25" thickTop="1">
      <c r="A21" s="216" t="s">
        <v>24</v>
      </c>
      <c r="B21" s="160"/>
      <c r="C21" s="160"/>
      <c r="D21" s="160"/>
      <c r="E21" s="160"/>
      <c r="F21" s="160"/>
      <c r="G21" s="160"/>
      <c r="H21" s="160"/>
      <c r="I21" s="160"/>
      <c r="J21" s="287"/>
    </row>
    <row r="22" spans="1:10" ht="10.5">
      <c r="A22" s="217" t="s">
        <v>25</v>
      </c>
      <c r="B22" s="163"/>
      <c r="C22" s="163"/>
      <c r="D22" s="163"/>
      <c r="E22" s="163"/>
      <c r="F22" s="163"/>
      <c r="G22" s="163"/>
      <c r="H22" s="163"/>
      <c r="I22" s="163"/>
      <c r="J22" s="288"/>
    </row>
    <row r="23" spans="1:10" ht="5.25" customHeight="1">
      <c r="A23" s="162"/>
      <c r="B23" s="163"/>
      <c r="C23" s="163"/>
      <c r="D23" s="163"/>
      <c r="E23" s="163"/>
      <c r="F23" s="163"/>
      <c r="G23" s="163"/>
      <c r="H23" s="163"/>
      <c r="I23" s="163"/>
      <c r="J23" s="288"/>
    </row>
    <row r="24" spans="1:10" ht="10.5">
      <c r="A24" s="224" t="s">
        <v>26</v>
      </c>
      <c r="B24" s="218" t="s">
        <v>27</v>
      </c>
      <c r="C24" s="219"/>
      <c r="D24" s="218" t="s">
        <v>28</v>
      </c>
      <c r="E24" s="219"/>
      <c r="F24" s="219"/>
      <c r="G24" s="219"/>
      <c r="H24" s="219"/>
      <c r="I24" s="219"/>
      <c r="J24" s="288"/>
    </row>
    <row r="25" spans="1:10" ht="10.5">
      <c r="A25" s="225">
        <v>3</v>
      </c>
      <c r="B25" s="223" t="s">
        <v>29</v>
      </c>
      <c r="C25" s="220"/>
      <c r="D25" s="223" t="s">
        <v>30</v>
      </c>
      <c r="E25" s="220"/>
      <c r="F25" s="220"/>
      <c r="G25" s="220"/>
      <c r="H25" s="220"/>
      <c r="I25" s="220"/>
      <c r="J25" s="288"/>
    </row>
    <row r="26" spans="1:10" ht="10.5">
      <c r="A26" s="225"/>
      <c r="B26" s="223"/>
      <c r="C26" s="220"/>
      <c r="D26" s="223" t="s">
        <v>31</v>
      </c>
      <c r="E26" s="220"/>
      <c r="F26" s="220"/>
      <c r="G26" s="220"/>
      <c r="H26" s="220"/>
      <c r="I26" s="220"/>
      <c r="J26" s="288"/>
    </row>
    <row r="27" spans="1:10" ht="5.25" customHeight="1">
      <c r="A27" s="162"/>
      <c r="B27" s="220"/>
      <c r="C27" s="220"/>
      <c r="D27" s="220"/>
      <c r="E27" s="220"/>
      <c r="F27" s="220"/>
      <c r="G27" s="220"/>
      <c r="H27" s="220"/>
      <c r="I27" s="220"/>
      <c r="J27" s="288"/>
    </row>
    <row r="28" spans="1:10" ht="10.5">
      <c r="A28" s="225">
        <v>5</v>
      </c>
      <c r="B28" s="223" t="s">
        <v>32</v>
      </c>
      <c r="C28" s="220"/>
      <c r="D28" s="223" t="s">
        <v>33</v>
      </c>
      <c r="E28" s="220"/>
      <c r="F28" s="220"/>
      <c r="G28" s="220"/>
      <c r="H28" s="220"/>
      <c r="I28" s="220"/>
      <c r="J28" s="288"/>
    </row>
    <row r="29" spans="1:10" ht="10.5">
      <c r="A29" s="162"/>
      <c r="B29" s="220"/>
      <c r="C29" s="220"/>
      <c r="D29" s="223" t="s">
        <v>34</v>
      </c>
      <c r="E29" s="220"/>
      <c r="F29" s="220"/>
      <c r="G29" s="220"/>
      <c r="H29" s="220"/>
      <c r="I29" s="220"/>
      <c r="J29" s="288"/>
    </row>
    <row r="30" spans="1:10" ht="10.5">
      <c r="A30" s="162"/>
      <c r="B30" s="220"/>
      <c r="C30" s="220"/>
      <c r="D30" s="223" t="s">
        <v>35</v>
      </c>
      <c r="E30" s="220"/>
      <c r="F30" s="220"/>
      <c r="G30" s="220"/>
      <c r="H30" s="220"/>
      <c r="I30" s="220"/>
      <c r="J30" s="288"/>
    </row>
    <row r="31" spans="1:10" ht="5.25" customHeight="1">
      <c r="A31" s="162"/>
      <c r="B31" s="220"/>
      <c r="C31" s="220"/>
      <c r="D31" s="220"/>
      <c r="E31" s="220"/>
      <c r="F31" s="220"/>
      <c r="G31" s="220"/>
      <c r="H31" s="220"/>
      <c r="I31" s="220"/>
      <c r="J31" s="288"/>
    </row>
    <row r="32" spans="1:10" ht="10.5">
      <c r="A32" s="225">
        <v>6</v>
      </c>
      <c r="B32" s="223" t="s">
        <v>36</v>
      </c>
      <c r="C32" s="220"/>
      <c r="D32" s="223" t="s">
        <v>37</v>
      </c>
      <c r="E32" s="220"/>
      <c r="F32" s="220"/>
      <c r="G32" s="220"/>
      <c r="H32" s="220"/>
      <c r="I32" s="220"/>
      <c r="J32" s="288"/>
    </row>
    <row r="33" spans="1:10" ht="10.5">
      <c r="A33" s="162"/>
      <c r="B33" s="220"/>
      <c r="C33" s="220"/>
      <c r="D33" s="223" t="s">
        <v>38</v>
      </c>
      <c r="E33" s="220"/>
      <c r="F33" s="220"/>
      <c r="G33" s="220"/>
      <c r="H33" s="220"/>
      <c r="I33" s="220"/>
      <c r="J33" s="288"/>
    </row>
    <row r="34" spans="1:10" ht="5.25" customHeight="1">
      <c r="A34" s="162"/>
      <c r="B34" s="220"/>
      <c r="C34" s="220"/>
      <c r="D34" s="223"/>
      <c r="E34" s="220"/>
      <c r="F34" s="220"/>
      <c r="G34" s="220"/>
      <c r="H34" s="220"/>
      <c r="I34" s="220"/>
      <c r="J34" s="288"/>
    </row>
    <row r="35" spans="1:10" ht="10.5">
      <c r="A35" s="225">
        <v>7</v>
      </c>
      <c r="B35" s="223" t="s">
        <v>39</v>
      </c>
      <c r="C35" s="220"/>
      <c r="D35" s="223" t="s">
        <v>40</v>
      </c>
      <c r="E35" s="220"/>
      <c r="F35" s="220"/>
      <c r="G35" s="220"/>
      <c r="H35" s="220"/>
      <c r="I35" s="220"/>
      <c r="J35" s="288"/>
    </row>
    <row r="36" spans="1:10" ht="10.5">
      <c r="A36" s="162"/>
      <c r="B36" s="220"/>
      <c r="C36" s="220"/>
      <c r="D36" s="223" t="s">
        <v>41</v>
      </c>
      <c r="E36" s="220"/>
      <c r="F36" s="220"/>
      <c r="G36" s="220"/>
      <c r="H36" s="220"/>
      <c r="I36" s="220"/>
      <c r="J36" s="288"/>
    </row>
    <row r="37" spans="1:10" ht="5.25" customHeight="1">
      <c r="A37" s="162"/>
      <c r="B37" s="220"/>
      <c r="C37" s="220"/>
      <c r="D37" s="220"/>
      <c r="E37" s="220"/>
      <c r="F37" s="220"/>
      <c r="G37" s="220"/>
      <c r="H37" s="220"/>
      <c r="I37" s="220"/>
      <c r="J37" s="288"/>
    </row>
    <row r="38" spans="1:10" ht="10.5">
      <c r="A38" s="225">
        <v>8</v>
      </c>
      <c r="B38" s="223" t="s">
        <v>42</v>
      </c>
      <c r="C38" s="220"/>
      <c r="D38" s="223" t="s">
        <v>43</v>
      </c>
      <c r="E38" s="220"/>
      <c r="F38" s="220"/>
      <c r="G38" s="220"/>
      <c r="H38" s="220"/>
      <c r="I38" s="220"/>
      <c r="J38" s="288"/>
    </row>
    <row r="39" spans="1:10" ht="10.5">
      <c r="A39" s="162"/>
      <c r="B39" s="220"/>
      <c r="C39" s="220"/>
      <c r="D39" s="223" t="s">
        <v>44</v>
      </c>
      <c r="E39" s="220"/>
      <c r="F39" s="220"/>
      <c r="G39" s="220"/>
      <c r="H39" s="220"/>
      <c r="I39" s="220"/>
      <c r="J39" s="288"/>
    </row>
    <row r="40" spans="1:10" ht="5.25" customHeight="1">
      <c r="A40" s="162"/>
      <c r="B40" s="220"/>
      <c r="C40" s="220"/>
      <c r="D40" s="220"/>
      <c r="E40" s="220"/>
      <c r="F40" s="220"/>
      <c r="G40" s="220"/>
      <c r="H40" s="220"/>
      <c r="I40" s="220"/>
      <c r="J40" s="288"/>
    </row>
    <row r="41" spans="1:10" ht="10.5">
      <c r="A41" s="225">
        <v>10</v>
      </c>
      <c r="B41" s="223" t="s">
        <v>29</v>
      </c>
      <c r="C41" s="220"/>
      <c r="D41" s="223" t="s">
        <v>45</v>
      </c>
      <c r="E41" s="220"/>
      <c r="F41" s="220"/>
      <c r="G41" s="220"/>
      <c r="H41" s="220"/>
      <c r="I41" s="220"/>
      <c r="J41" s="288"/>
    </row>
    <row r="42" spans="1:10" ht="5.25" customHeight="1">
      <c r="A42" s="162"/>
      <c r="B42" s="220"/>
      <c r="C42" s="220"/>
      <c r="D42" s="220"/>
      <c r="E42" s="220"/>
      <c r="F42" s="220"/>
      <c r="G42" s="220"/>
      <c r="H42" s="220"/>
      <c r="I42" s="220"/>
      <c r="J42" s="288"/>
    </row>
    <row r="43" spans="1:10" ht="10.5">
      <c r="A43" s="225">
        <v>11</v>
      </c>
      <c r="B43" s="223" t="s">
        <v>29</v>
      </c>
      <c r="C43" s="220"/>
      <c r="D43" s="223" t="s">
        <v>46</v>
      </c>
      <c r="E43" s="220"/>
      <c r="F43" s="220"/>
      <c r="G43" s="220"/>
      <c r="H43" s="220"/>
      <c r="I43" s="220"/>
      <c r="J43" s="288"/>
    </row>
    <row r="44" spans="1:10" ht="5.25" customHeight="1">
      <c r="A44" s="162"/>
      <c r="B44" s="220"/>
      <c r="C44" s="220"/>
      <c r="D44" s="220"/>
      <c r="E44" s="220"/>
      <c r="F44" s="220"/>
      <c r="G44" s="220"/>
      <c r="H44" s="220"/>
      <c r="I44" s="220"/>
      <c r="J44" s="288"/>
    </row>
    <row r="45" spans="1:10" ht="10.5">
      <c r="A45" s="225">
        <v>12</v>
      </c>
      <c r="B45" s="223" t="s">
        <v>47</v>
      </c>
      <c r="C45" s="220"/>
      <c r="D45" s="223" t="s">
        <v>48</v>
      </c>
      <c r="E45" s="220"/>
      <c r="F45" s="220"/>
      <c r="G45" s="220"/>
      <c r="H45" s="220"/>
      <c r="I45" s="220"/>
      <c r="J45" s="288"/>
    </row>
    <row r="46" spans="1:10" ht="10.5">
      <c r="A46" s="162"/>
      <c r="B46" s="220"/>
      <c r="C46" s="220"/>
      <c r="D46" s="223"/>
      <c r="E46" s="220"/>
      <c r="F46" s="220"/>
      <c r="G46" s="220"/>
      <c r="H46" s="220"/>
      <c r="I46" s="220"/>
      <c r="J46" s="288"/>
    </row>
    <row r="47" spans="1:10" ht="5.25" customHeight="1">
      <c r="A47" s="162"/>
      <c r="B47" s="220"/>
      <c r="C47" s="220"/>
      <c r="D47" s="223"/>
      <c r="E47" s="220"/>
      <c r="F47" s="220"/>
      <c r="G47" s="220"/>
      <c r="H47" s="220"/>
      <c r="I47" s="220"/>
      <c r="J47" s="288"/>
    </row>
    <row r="48" spans="1:10" ht="10.5">
      <c r="A48" s="225">
        <v>13</v>
      </c>
      <c r="B48" s="223" t="s">
        <v>49</v>
      </c>
      <c r="C48" s="220"/>
      <c r="D48" s="223" t="s">
        <v>50</v>
      </c>
      <c r="E48" s="220"/>
      <c r="F48" s="220"/>
      <c r="G48" s="220"/>
      <c r="H48" s="220"/>
      <c r="I48" s="220"/>
      <c r="J48" s="288"/>
    </row>
    <row r="49" spans="1:10" ht="10.5">
      <c r="A49" s="162"/>
      <c r="B49" s="220"/>
      <c r="C49" s="220"/>
      <c r="D49" s="223" t="s">
        <v>51</v>
      </c>
      <c r="E49" s="220"/>
      <c r="F49" s="220"/>
      <c r="G49" s="220"/>
      <c r="H49" s="220"/>
      <c r="I49" s="220"/>
      <c r="J49" s="288"/>
    </row>
    <row r="50" spans="1:10" ht="5.25" customHeight="1">
      <c r="A50" s="162"/>
      <c r="B50" s="220"/>
      <c r="C50" s="220"/>
      <c r="D50" s="220"/>
      <c r="E50" s="220"/>
      <c r="F50" s="220"/>
      <c r="G50" s="220"/>
      <c r="H50" s="220"/>
      <c r="I50" s="220"/>
      <c r="J50" s="288"/>
    </row>
    <row r="51" spans="1:10" ht="10.5">
      <c r="A51" s="225">
        <v>15</v>
      </c>
      <c r="B51" s="223" t="s">
        <v>52</v>
      </c>
      <c r="C51" s="220"/>
      <c r="D51" s="223" t="s">
        <v>53</v>
      </c>
      <c r="E51" s="220"/>
      <c r="F51" s="220"/>
      <c r="G51" s="220"/>
      <c r="H51" s="220"/>
      <c r="I51" s="220"/>
      <c r="J51" s="288"/>
    </row>
    <row r="52" spans="1:10" ht="10.5">
      <c r="A52" s="162"/>
      <c r="B52" s="220"/>
      <c r="C52" s="220"/>
      <c r="D52" s="223" t="s">
        <v>54</v>
      </c>
      <c r="E52" s="220"/>
      <c r="F52" s="220"/>
      <c r="G52" s="220"/>
      <c r="H52" s="220"/>
      <c r="I52" s="220"/>
      <c r="J52" s="288"/>
    </row>
    <row r="53" spans="1:10" ht="5.25" customHeight="1">
      <c r="A53" s="162"/>
      <c r="B53" s="220"/>
      <c r="C53" s="220"/>
      <c r="D53" s="220"/>
      <c r="E53" s="220"/>
      <c r="F53" s="220"/>
      <c r="G53" s="220"/>
      <c r="H53" s="220"/>
      <c r="I53" s="220"/>
      <c r="J53" s="288"/>
    </row>
    <row r="54" spans="1:10" ht="10.5">
      <c r="A54" s="225">
        <v>16</v>
      </c>
      <c r="B54" s="223" t="s">
        <v>55</v>
      </c>
      <c r="C54" s="220"/>
      <c r="D54" s="223" t="s">
        <v>56</v>
      </c>
      <c r="E54" s="220"/>
      <c r="F54" s="220"/>
      <c r="G54" s="220"/>
      <c r="H54" s="220"/>
      <c r="I54" s="220"/>
      <c r="J54" s="288"/>
    </row>
    <row r="55" spans="1:10" ht="10.5">
      <c r="A55" s="162"/>
      <c r="B55" s="220"/>
      <c r="C55" s="220"/>
      <c r="D55" s="223" t="s">
        <v>57</v>
      </c>
      <c r="E55" s="220"/>
      <c r="F55" s="220"/>
      <c r="G55" s="220"/>
      <c r="H55" s="220"/>
      <c r="I55" s="220"/>
      <c r="J55" s="288"/>
    </row>
    <row r="56" spans="1:10" ht="5.25" customHeight="1">
      <c r="A56" s="162"/>
      <c r="B56" s="220"/>
      <c r="C56" s="220"/>
      <c r="D56" s="220"/>
      <c r="E56" s="220"/>
      <c r="F56" s="220"/>
      <c r="G56" s="220"/>
      <c r="H56" s="220"/>
      <c r="I56" s="220"/>
      <c r="J56" s="288"/>
    </row>
    <row r="57" spans="1:10" ht="10.5">
      <c r="A57" s="225">
        <v>18</v>
      </c>
      <c r="B57" s="223" t="s">
        <v>29</v>
      </c>
      <c r="C57" s="220"/>
      <c r="D57" s="223" t="s">
        <v>58</v>
      </c>
      <c r="E57" s="220"/>
      <c r="F57" s="220"/>
      <c r="G57" s="220"/>
      <c r="H57" s="220"/>
      <c r="I57" s="220"/>
      <c r="J57" s="288"/>
    </row>
    <row r="58" spans="1:10" ht="5.25" customHeight="1">
      <c r="A58" s="162"/>
      <c r="B58" s="220"/>
      <c r="C58" s="220"/>
      <c r="D58" s="220"/>
      <c r="E58" s="220"/>
      <c r="F58" s="220"/>
      <c r="G58" s="220"/>
      <c r="H58" s="220"/>
      <c r="I58" s="220"/>
      <c r="J58" s="288"/>
    </row>
    <row r="59" spans="1:10" ht="10.5">
      <c r="A59" s="225">
        <v>19</v>
      </c>
      <c r="B59" s="223" t="s">
        <v>29</v>
      </c>
      <c r="C59" s="220"/>
      <c r="D59" s="223" t="s">
        <v>59</v>
      </c>
      <c r="E59" s="220"/>
      <c r="F59" s="220"/>
      <c r="G59" s="220"/>
      <c r="H59" s="220"/>
      <c r="I59" s="220"/>
      <c r="J59" s="288"/>
    </row>
    <row r="60" spans="1:10" ht="5.25" customHeight="1">
      <c r="A60" s="162"/>
      <c r="B60" s="220"/>
      <c r="C60" s="220"/>
      <c r="D60" s="220"/>
      <c r="E60" s="220"/>
      <c r="F60" s="220"/>
      <c r="G60" s="220"/>
      <c r="H60" s="220"/>
      <c r="I60" s="220"/>
      <c r="J60" s="288"/>
    </row>
    <row r="61" spans="1:10" ht="10.5">
      <c r="A61" s="217" t="s">
        <v>60</v>
      </c>
      <c r="B61" s="220"/>
      <c r="C61" s="220"/>
      <c r="D61" s="220"/>
      <c r="E61" s="220"/>
      <c r="F61" s="220"/>
      <c r="G61" s="220"/>
      <c r="H61" s="220"/>
      <c r="I61" s="220"/>
      <c r="J61" s="288"/>
    </row>
    <row r="62" spans="1:10" ht="10.5">
      <c r="A62" s="217" t="s">
        <v>61</v>
      </c>
      <c r="B62" s="220"/>
      <c r="C62" s="220"/>
      <c r="D62" s="220"/>
      <c r="E62" s="220"/>
      <c r="F62" s="220"/>
      <c r="G62" s="220"/>
      <c r="H62" s="220"/>
      <c r="I62" s="220"/>
      <c r="J62" s="288"/>
    </row>
    <row r="63" spans="1:10" ht="10.5">
      <c r="A63" s="217" t="s">
        <v>62</v>
      </c>
      <c r="B63" s="220"/>
      <c r="C63" s="220"/>
      <c r="D63" s="220"/>
      <c r="E63" s="220"/>
      <c r="F63" s="220"/>
      <c r="G63" s="220"/>
      <c r="H63" s="220"/>
      <c r="I63" s="220"/>
      <c r="J63" s="288"/>
    </row>
    <row r="64" spans="1:10" ht="10.5">
      <c r="A64" s="217" t="s">
        <v>63</v>
      </c>
      <c r="B64" s="220"/>
      <c r="C64" s="220"/>
      <c r="D64" s="220"/>
      <c r="E64" s="220"/>
      <c r="F64" s="220"/>
      <c r="G64" s="220"/>
      <c r="H64" s="220"/>
      <c r="I64" s="220"/>
      <c r="J64" s="288"/>
    </row>
    <row r="65" spans="1:10" ht="10.5" customHeight="1">
      <c r="A65" s="217" t="s">
        <v>64</v>
      </c>
      <c r="B65" s="220"/>
      <c r="C65" s="220"/>
      <c r="D65" s="220"/>
      <c r="E65" s="220"/>
      <c r="F65" s="220"/>
      <c r="G65" s="220"/>
      <c r="H65" s="220"/>
      <c r="I65" s="220"/>
      <c r="J65" s="288"/>
    </row>
    <row r="66" spans="1:10" ht="10.5">
      <c r="A66" s="217" t="s">
        <v>65</v>
      </c>
      <c r="B66" s="220"/>
      <c r="C66" s="220"/>
      <c r="D66" s="220"/>
      <c r="E66" s="220"/>
      <c r="F66" s="220"/>
      <c r="G66" s="220"/>
      <c r="H66" s="220"/>
      <c r="I66" s="220"/>
      <c r="J66" s="288"/>
    </row>
    <row r="67" spans="1:10" ht="10.5">
      <c r="A67" s="217" t="s">
        <v>66</v>
      </c>
      <c r="B67" s="220"/>
      <c r="C67" s="220"/>
      <c r="D67" s="220"/>
      <c r="E67" s="220"/>
      <c r="F67" s="220"/>
      <c r="G67" s="220"/>
      <c r="H67" s="220"/>
      <c r="I67" s="220"/>
      <c r="J67" s="288"/>
    </row>
    <row r="68" spans="1:10" ht="10.5">
      <c r="A68" s="217"/>
      <c r="B68" s="220"/>
      <c r="C68" s="220"/>
      <c r="D68" s="220"/>
      <c r="E68" s="220"/>
      <c r="F68" s="220"/>
      <c r="G68" s="220"/>
      <c r="H68" s="220"/>
      <c r="I68" s="220"/>
      <c r="J68" s="288"/>
    </row>
    <row r="69" spans="1:10" ht="12.75">
      <c r="A69" s="229" t="s">
        <v>67</v>
      </c>
      <c r="B69" s="220"/>
      <c r="C69" s="220"/>
      <c r="D69" s="220"/>
      <c r="E69" s="220"/>
      <c r="F69" s="220"/>
      <c r="G69" s="220"/>
      <c r="H69" s="220"/>
      <c r="I69" s="220"/>
      <c r="J69" s="288"/>
    </row>
    <row r="70" spans="1:10" ht="10.5">
      <c r="A70" s="217" t="s">
        <v>68</v>
      </c>
      <c r="B70" s="220"/>
      <c r="C70" s="220"/>
      <c r="D70" s="220"/>
      <c r="E70" s="220"/>
      <c r="F70" s="220"/>
      <c r="G70" s="220"/>
      <c r="H70" s="220"/>
      <c r="I70" s="220"/>
      <c r="J70" s="288"/>
    </row>
    <row r="71" spans="1:10" ht="10.5">
      <c r="A71" s="217" t="s">
        <v>69</v>
      </c>
      <c r="B71" s="220"/>
      <c r="C71" s="220"/>
      <c r="D71" s="220"/>
      <c r="E71" s="220"/>
      <c r="F71" s="220"/>
      <c r="G71" s="220"/>
      <c r="H71" s="220"/>
      <c r="I71" s="220"/>
      <c r="J71" s="288"/>
    </row>
    <row r="72" spans="1:10" ht="10.5">
      <c r="A72" s="217" t="s">
        <v>70</v>
      </c>
      <c r="B72" s="220"/>
      <c r="C72" s="220"/>
      <c r="D72" s="220"/>
      <c r="E72" s="220"/>
      <c r="F72" s="220"/>
      <c r="G72" s="220"/>
      <c r="H72" s="220"/>
      <c r="I72" s="220"/>
      <c r="J72" s="288"/>
    </row>
    <row r="73" spans="1:10" ht="5.25" customHeight="1">
      <c r="A73" s="217"/>
      <c r="B73" s="220"/>
      <c r="C73" s="220"/>
      <c r="D73" s="220"/>
      <c r="E73" s="220"/>
      <c r="F73" s="220"/>
      <c r="G73" s="220"/>
      <c r="H73" s="220"/>
      <c r="I73" s="220"/>
      <c r="J73" s="288"/>
    </row>
    <row r="74" spans="1:10" ht="10.5">
      <c r="A74" s="217" t="s">
        <v>71</v>
      </c>
      <c r="B74" s="220"/>
      <c r="C74" s="220"/>
      <c r="D74" s="220"/>
      <c r="E74" s="220"/>
      <c r="F74" s="220"/>
      <c r="G74" s="220"/>
      <c r="H74" s="220"/>
      <c r="I74" s="220"/>
      <c r="J74" s="288"/>
    </row>
    <row r="75" spans="1:10" ht="10.5">
      <c r="A75" s="217" t="s">
        <v>72</v>
      </c>
      <c r="B75" s="220"/>
      <c r="C75" s="220"/>
      <c r="D75" s="220"/>
      <c r="E75" s="220"/>
      <c r="F75" s="220"/>
      <c r="G75" s="220"/>
      <c r="H75" s="220"/>
      <c r="I75" s="220"/>
      <c r="J75" s="288"/>
    </row>
    <row r="76" spans="1:10" ht="10.5">
      <c r="A76" s="217" t="s">
        <v>73</v>
      </c>
      <c r="B76" s="220"/>
      <c r="C76" s="220"/>
      <c r="D76" s="220"/>
      <c r="E76" s="220"/>
      <c r="F76" s="220"/>
      <c r="G76" s="220"/>
      <c r="H76" s="220"/>
      <c r="I76" s="220"/>
      <c r="J76" s="288"/>
    </row>
    <row r="77" spans="1:10" ht="5.25" customHeight="1">
      <c r="A77" s="217"/>
      <c r="B77" s="220"/>
      <c r="C77" s="220"/>
      <c r="D77" s="220"/>
      <c r="E77" s="220"/>
      <c r="F77" s="220"/>
      <c r="G77" s="220"/>
      <c r="H77" s="220"/>
      <c r="I77" s="220"/>
      <c r="J77" s="288"/>
    </row>
    <row r="78" spans="1:10" ht="10.5">
      <c r="A78" s="227" t="s">
        <v>74</v>
      </c>
      <c r="B78" s="223" t="s">
        <v>75</v>
      </c>
      <c r="C78" s="220"/>
      <c r="D78" s="220"/>
      <c r="E78" s="220"/>
      <c r="F78" s="220"/>
      <c r="G78" s="220"/>
      <c r="H78" s="220"/>
      <c r="I78" s="220"/>
      <c r="J78" s="288"/>
    </row>
    <row r="79" spans="1:10" ht="10.5">
      <c r="A79" s="217"/>
      <c r="B79" s="223" t="s">
        <v>76</v>
      </c>
      <c r="C79" s="220"/>
      <c r="D79" s="220"/>
      <c r="E79" s="220"/>
      <c r="F79" s="220"/>
      <c r="G79" s="220"/>
      <c r="H79" s="220"/>
      <c r="I79" s="220"/>
      <c r="J79" s="288"/>
    </row>
    <row r="80" spans="1:10" ht="10.5">
      <c r="A80" s="217"/>
      <c r="B80" s="223" t="s">
        <v>77</v>
      </c>
      <c r="C80" s="220"/>
      <c r="D80" s="220"/>
      <c r="E80" s="220"/>
      <c r="F80" s="220"/>
      <c r="G80" s="220"/>
      <c r="H80" s="220"/>
      <c r="I80" s="220"/>
      <c r="J80" s="288"/>
    </row>
    <row r="81" spans="1:10" ht="12" customHeight="1">
      <c r="A81" s="217"/>
      <c r="B81" s="223" t="s">
        <v>78</v>
      </c>
      <c r="C81" s="220"/>
      <c r="D81" s="220"/>
      <c r="E81" s="220"/>
      <c r="F81" s="220"/>
      <c r="G81" s="220"/>
      <c r="H81" s="220"/>
      <c r="I81" s="220"/>
      <c r="J81" s="288"/>
    </row>
    <row r="82" spans="1:10" ht="10.5" customHeight="1">
      <c r="A82" s="217"/>
      <c r="B82" s="223" t="s">
        <v>79</v>
      </c>
      <c r="C82" s="220"/>
      <c r="D82" s="220"/>
      <c r="E82" s="220"/>
      <c r="F82" s="220"/>
      <c r="G82" s="220"/>
      <c r="H82" s="220"/>
      <c r="I82" s="220"/>
      <c r="J82" s="288"/>
    </row>
    <row r="83" spans="1:10" ht="10.5">
      <c r="A83" s="217" t="s">
        <v>80</v>
      </c>
      <c r="B83" s="220"/>
      <c r="C83" s="220"/>
      <c r="D83" s="220"/>
      <c r="E83" s="220"/>
      <c r="F83" s="220"/>
      <c r="G83" s="220"/>
      <c r="H83" s="220"/>
      <c r="I83" s="220"/>
      <c r="J83" s="288"/>
    </row>
    <row r="84" spans="1:10" ht="10.5">
      <c r="A84" s="217" t="s">
        <v>81</v>
      </c>
      <c r="B84" s="220"/>
      <c r="C84" s="220"/>
      <c r="D84" s="220"/>
      <c r="E84" s="220"/>
      <c r="F84" s="220"/>
      <c r="G84" s="220"/>
      <c r="H84" s="220"/>
      <c r="I84" s="220"/>
      <c r="J84" s="288"/>
    </row>
    <row r="85" spans="1:10" ht="10.5">
      <c r="A85" s="217" t="s">
        <v>82</v>
      </c>
      <c r="B85" s="220"/>
      <c r="C85" s="220"/>
      <c r="D85" s="220"/>
      <c r="E85" s="220"/>
      <c r="F85" s="220"/>
      <c r="G85" s="220"/>
      <c r="H85" s="220"/>
      <c r="I85" s="220"/>
      <c r="J85" s="288"/>
    </row>
    <row r="86" spans="1:10" ht="5.25" customHeight="1">
      <c r="A86" s="217"/>
      <c r="B86" s="220"/>
      <c r="C86" s="220"/>
      <c r="D86" s="220"/>
      <c r="E86" s="220"/>
      <c r="F86" s="220"/>
      <c r="G86" s="220"/>
      <c r="H86" s="220"/>
      <c r="I86" s="220"/>
      <c r="J86" s="288"/>
    </row>
    <row r="87" spans="1:10" ht="10.5">
      <c r="A87" s="227" t="s">
        <v>74</v>
      </c>
      <c r="B87" s="223" t="s">
        <v>83</v>
      </c>
      <c r="C87" s="220"/>
      <c r="D87" s="220"/>
      <c r="E87" s="220"/>
      <c r="F87" s="220"/>
      <c r="G87" s="220"/>
      <c r="H87" s="220"/>
      <c r="I87" s="220"/>
      <c r="J87" s="288"/>
    </row>
    <row r="88" spans="1:10" ht="10.5">
      <c r="A88" s="217"/>
      <c r="B88" s="223" t="s">
        <v>84</v>
      </c>
      <c r="C88" s="220"/>
      <c r="D88" s="220"/>
      <c r="E88" s="220"/>
      <c r="F88" s="220"/>
      <c r="G88" s="220"/>
      <c r="H88" s="220"/>
      <c r="I88" s="220"/>
      <c r="J88" s="288"/>
    </row>
    <row r="89" spans="1:10" ht="10.5">
      <c r="A89" s="217"/>
      <c r="B89" s="220"/>
      <c r="C89" s="220"/>
      <c r="D89" s="220"/>
      <c r="E89" s="220"/>
      <c r="F89" s="220"/>
      <c r="G89" s="220"/>
      <c r="H89" s="220"/>
      <c r="I89" s="220"/>
      <c r="J89" s="288"/>
    </row>
    <row r="90" spans="1:10" ht="12.75">
      <c r="A90" s="229" t="s">
        <v>85</v>
      </c>
      <c r="B90" s="220"/>
      <c r="C90" s="220"/>
      <c r="D90" s="220"/>
      <c r="E90" s="220"/>
      <c r="F90" s="220"/>
      <c r="G90" s="220"/>
      <c r="H90" s="220"/>
      <c r="I90" s="220"/>
      <c r="J90" s="288"/>
    </row>
    <row r="91" spans="1:10" ht="5.25" customHeight="1">
      <c r="A91" s="217"/>
      <c r="B91" s="220"/>
      <c r="C91" s="220"/>
      <c r="D91" s="220"/>
      <c r="E91" s="220"/>
      <c r="F91" s="220"/>
      <c r="G91" s="220"/>
      <c r="H91" s="220"/>
      <c r="I91" s="220"/>
      <c r="J91" s="288"/>
    </row>
    <row r="92" spans="1:10" ht="10.5">
      <c r="A92" s="217" t="s">
        <v>86</v>
      </c>
      <c r="B92" s="220"/>
      <c r="C92" s="220"/>
      <c r="D92" s="220"/>
      <c r="E92" s="220"/>
      <c r="F92" s="220"/>
      <c r="G92" s="220"/>
      <c r="H92" s="220"/>
      <c r="I92" s="220"/>
      <c r="J92" s="288"/>
    </row>
    <row r="93" spans="1:10" ht="10.5">
      <c r="A93" s="217" t="s">
        <v>87</v>
      </c>
      <c r="B93" s="220"/>
      <c r="C93" s="220"/>
      <c r="D93" s="220"/>
      <c r="E93" s="220"/>
      <c r="F93" s="220"/>
      <c r="G93" s="220"/>
      <c r="H93" s="220"/>
      <c r="I93" s="220"/>
      <c r="J93" s="288"/>
    </row>
    <row r="94" spans="1:10" ht="10.5">
      <c r="A94" s="217"/>
      <c r="B94" s="220"/>
      <c r="C94" s="220"/>
      <c r="D94" s="220"/>
      <c r="E94" s="220"/>
      <c r="F94" s="220"/>
      <c r="G94" s="220"/>
      <c r="H94" s="220"/>
      <c r="I94" s="220"/>
      <c r="J94" s="288"/>
    </row>
    <row r="95" spans="1:10" ht="12.75">
      <c r="A95" s="229" t="s">
        <v>88</v>
      </c>
      <c r="B95" s="220"/>
      <c r="C95" s="220"/>
      <c r="D95" s="220"/>
      <c r="E95" s="220"/>
      <c r="F95" s="220"/>
      <c r="G95" s="220"/>
      <c r="H95" s="220"/>
      <c r="I95" s="220"/>
      <c r="J95" s="288"/>
    </row>
    <row r="96" spans="1:10" ht="5.25" customHeight="1">
      <c r="A96" s="217"/>
      <c r="B96" s="220"/>
      <c r="C96" s="220"/>
      <c r="D96" s="220"/>
      <c r="E96" s="220"/>
      <c r="F96" s="220"/>
      <c r="G96" s="220"/>
      <c r="H96" s="220"/>
      <c r="I96" s="220"/>
      <c r="J96" s="288"/>
    </row>
    <row r="97" spans="1:10" ht="10.5">
      <c r="A97" s="217" t="s">
        <v>89</v>
      </c>
      <c r="B97" s="220"/>
      <c r="C97" s="220"/>
      <c r="D97" s="220"/>
      <c r="E97" s="220"/>
      <c r="F97" s="220"/>
      <c r="G97" s="220"/>
      <c r="H97" s="220"/>
      <c r="I97" s="220"/>
      <c r="J97" s="288"/>
    </row>
    <row r="98" spans="1:10" ht="10.5">
      <c r="A98" s="217" t="s">
        <v>90</v>
      </c>
      <c r="B98" s="220"/>
      <c r="C98" s="220"/>
      <c r="D98" s="220"/>
      <c r="E98" s="220"/>
      <c r="F98" s="220"/>
      <c r="G98" s="220"/>
      <c r="H98" s="220"/>
      <c r="I98" s="220"/>
      <c r="J98" s="288"/>
    </row>
    <row r="99" spans="1:10" ht="10.5">
      <c r="A99" s="217" t="s">
        <v>91</v>
      </c>
      <c r="B99" s="220"/>
      <c r="C99" s="220"/>
      <c r="D99" s="220"/>
      <c r="E99" s="220"/>
      <c r="F99" s="220"/>
      <c r="G99" s="220"/>
      <c r="H99" s="220"/>
      <c r="I99" s="220"/>
      <c r="J99" s="288"/>
    </row>
    <row r="100" spans="1:10" ht="10.5">
      <c r="A100" s="217" t="s">
        <v>92</v>
      </c>
      <c r="B100" s="220"/>
      <c r="C100" s="220"/>
      <c r="D100" s="220"/>
      <c r="E100" s="220"/>
      <c r="F100" s="220"/>
      <c r="G100" s="220"/>
      <c r="H100" s="220"/>
      <c r="I100" s="220"/>
      <c r="J100" s="288"/>
    </row>
    <row r="101" spans="1:10" ht="10.5">
      <c r="A101" s="217" t="s">
        <v>93</v>
      </c>
      <c r="B101" s="220"/>
      <c r="C101" s="220"/>
      <c r="D101" s="220"/>
      <c r="E101" s="220"/>
      <c r="F101" s="220"/>
      <c r="G101" s="220"/>
      <c r="H101" s="220"/>
      <c r="I101" s="220"/>
      <c r="J101" s="288"/>
    </row>
    <row r="102" spans="1:10" ht="10.5">
      <c r="A102" s="217" t="s">
        <v>94</v>
      </c>
      <c r="B102" s="220"/>
      <c r="C102" s="220"/>
      <c r="D102" s="220"/>
      <c r="E102" s="220"/>
      <c r="F102" s="220"/>
      <c r="G102" s="220"/>
      <c r="H102" s="220"/>
      <c r="I102" s="220"/>
      <c r="J102" s="288"/>
    </row>
    <row r="103" spans="1:10" ht="5.25" customHeight="1">
      <c r="A103" s="217"/>
      <c r="B103" s="220"/>
      <c r="C103" s="220"/>
      <c r="D103" s="220"/>
      <c r="E103" s="220"/>
      <c r="F103" s="220"/>
      <c r="G103" s="220"/>
      <c r="H103" s="220"/>
      <c r="I103" s="220"/>
      <c r="J103" s="288"/>
    </row>
    <row r="104" spans="1:10" ht="10.5">
      <c r="A104" s="227" t="s">
        <v>74</v>
      </c>
      <c r="B104" s="223" t="s">
        <v>75</v>
      </c>
      <c r="C104" s="220"/>
      <c r="D104" s="220"/>
      <c r="E104" s="220"/>
      <c r="F104" s="220"/>
      <c r="G104" s="220"/>
      <c r="H104" s="220"/>
      <c r="I104" s="220"/>
      <c r="J104" s="288"/>
    </row>
    <row r="105" spans="1:10" ht="10.5">
      <c r="A105" s="217"/>
      <c r="B105" s="223" t="s">
        <v>95</v>
      </c>
      <c r="C105" s="220"/>
      <c r="D105" s="220"/>
      <c r="E105" s="220"/>
      <c r="F105" s="220"/>
      <c r="G105" s="220"/>
      <c r="H105" s="220"/>
      <c r="I105" s="220"/>
      <c r="J105" s="288"/>
    </row>
    <row r="106" spans="1:10" ht="10.5">
      <c r="A106" s="217"/>
      <c r="B106" s="223" t="s">
        <v>96</v>
      </c>
      <c r="C106" s="220"/>
      <c r="D106" s="220"/>
      <c r="E106" s="220"/>
      <c r="F106" s="220"/>
      <c r="G106" s="220"/>
      <c r="H106" s="220"/>
      <c r="I106" s="220"/>
      <c r="J106" s="288"/>
    </row>
    <row r="107" spans="1:10" ht="10.5">
      <c r="A107" s="217"/>
      <c r="B107" s="228" t="s">
        <v>97</v>
      </c>
      <c r="C107" s="220"/>
      <c r="D107" s="220"/>
      <c r="E107" s="220"/>
      <c r="F107" s="220"/>
      <c r="G107" s="220"/>
      <c r="H107" s="220"/>
      <c r="I107" s="220"/>
      <c r="J107" s="288"/>
    </row>
    <row r="108" spans="1:10" ht="10.5" customHeight="1">
      <c r="A108" s="217"/>
      <c r="B108" s="223" t="s">
        <v>98</v>
      </c>
      <c r="C108" s="220"/>
      <c r="D108" s="220"/>
      <c r="E108" s="220"/>
      <c r="F108" s="220"/>
      <c r="G108" s="220"/>
      <c r="H108" s="220"/>
      <c r="I108" s="220"/>
      <c r="J108" s="288"/>
    </row>
    <row r="109" spans="1:10" ht="10.5">
      <c r="A109" s="290"/>
      <c r="B109" s="384" t="s">
        <v>79</v>
      </c>
      <c r="C109" s="220"/>
      <c r="D109" s="220"/>
      <c r="E109" s="220"/>
      <c r="F109" s="220"/>
      <c r="G109" s="220"/>
      <c r="H109" s="220"/>
      <c r="I109" s="220"/>
      <c r="J109" s="288"/>
    </row>
    <row r="110" spans="1:10" ht="10.5">
      <c r="A110" s="227" t="s">
        <v>74</v>
      </c>
      <c r="B110" s="223" t="s">
        <v>99</v>
      </c>
      <c r="C110" s="220"/>
      <c r="D110" s="220"/>
      <c r="E110" s="220"/>
      <c r="F110" s="220"/>
      <c r="G110" s="220"/>
      <c r="H110" s="220"/>
      <c r="I110" s="220"/>
      <c r="J110" s="288"/>
    </row>
    <row r="111" spans="1:10" ht="10.5" customHeight="1">
      <c r="A111" s="217"/>
      <c r="B111" s="223" t="s">
        <v>100</v>
      </c>
      <c r="C111" s="220"/>
      <c r="D111" s="220"/>
      <c r="E111" s="220"/>
      <c r="F111" s="220"/>
      <c r="G111" s="220"/>
      <c r="H111" s="220"/>
      <c r="I111" s="220"/>
      <c r="J111" s="288"/>
    </row>
    <row r="112" spans="1:10" ht="10.5">
      <c r="A112" s="217" t="s">
        <v>101</v>
      </c>
      <c r="B112" s="220"/>
      <c r="C112" s="220"/>
      <c r="D112" s="220"/>
      <c r="E112" s="220"/>
      <c r="F112" s="220"/>
      <c r="G112" s="220"/>
      <c r="H112" s="220"/>
      <c r="I112" s="220"/>
      <c r="J112" s="288"/>
    </row>
    <row r="113" spans="1:10" ht="10.5">
      <c r="A113" s="217" t="s">
        <v>102</v>
      </c>
      <c r="B113" s="220"/>
      <c r="C113" s="220"/>
      <c r="D113" s="220"/>
      <c r="E113" s="220"/>
      <c r="F113" s="220"/>
      <c r="G113" s="220"/>
      <c r="H113" s="220"/>
      <c r="I113" s="220"/>
      <c r="J113" s="288"/>
    </row>
    <row r="114" spans="1:10" ht="10.5">
      <c r="A114" s="217" t="s">
        <v>103</v>
      </c>
      <c r="B114" s="220"/>
      <c r="C114" s="220"/>
      <c r="D114" s="220"/>
      <c r="E114" s="220"/>
      <c r="F114" s="220"/>
      <c r="G114" s="220"/>
      <c r="H114" s="220"/>
      <c r="I114" s="220"/>
      <c r="J114" s="288"/>
    </row>
    <row r="115" spans="1:10" ht="10.5">
      <c r="A115" s="217" t="s">
        <v>104</v>
      </c>
      <c r="B115" s="220"/>
      <c r="C115" s="220"/>
      <c r="D115" s="220"/>
      <c r="E115" s="220"/>
      <c r="F115" s="220"/>
      <c r="G115" s="220"/>
      <c r="H115" s="220"/>
      <c r="I115" s="220"/>
      <c r="J115" s="288"/>
    </row>
    <row r="116" spans="1:10" ht="10.5">
      <c r="A116" s="217" t="s">
        <v>105</v>
      </c>
      <c r="B116" s="220"/>
      <c r="C116" s="220"/>
      <c r="D116" s="220"/>
      <c r="E116" s="220"/>
      <c r="F116" s="220"/>
      <c r="G116" s="220"/>
      <c r="H116" s="220"/>
      <c r="I116" s="220"/>
      <c r="J116" s="288"/>
    </row>
    <row r="117" spans="1:10" ht="5.25" customHeight="1">
      <c r="A117" s="217"/>
      <c r="B117" s="220"/>
      <c r="C117" s="220"/>
      <c r="D117" s="220"/>
      <c r="E117" s="220"/>
      <c r="F117" s="220"/>
      <c r="G117" s="220"/>
      <c r="H117" s="220"/>
      <c r="I117" s="220"/>
      <c r="J117" s="288"/>
    </row>
    <row r="118" spans="1:10" ht="10.5">
      <c r="A118" s="217" t="s">
        <v>106</v>
      </c>
      <c r="B118" s="220"/>
      <c r="C118" s="220"/>
      <c r="D118" s="220"/>
      <c r="E118" s="220"/>
      <c r="F118" s="220"/>
      <c r="G118" s="220"/>
      <c r="H118" s="220"/>
      <c r="I118" s="220"/>
      <c r="J118" s="288"/>
    </row>
    <row r="119" spans="1:10" ht="10.5">
      <c r="A119" s="217" t="s">
        <v>107</v>
      </c>
      <c r="B119" s="220"/>
      <c r="C119" s="220"/>
      <c r="D119" s="220"/>
      <c r="E119" s="220"/>
      <c r="F119" s="220"/>
      <c r="G119" s="220"/>
      <c r="H119" s="220"/>
      <c r="I119" s="220"/>
      <c r="J119" s="288"/>
    </row>
    <row r="120" spans="1:10" ht="10.5">
      <c r="A120" s="217" t="s">
        <v>108</v>
      </c>
      <c r="B120" s="220"/>
      <c r="C120" s="220"/>
      <c r="D120" s="220"/>
      <c r="E120" s="220"/>
      <c r="F120" s="220"/>
      <c r="G120" s="220"/>
      <c r="H120" s="220"/>
      <c r="I120" s="220"/>
      <c r="J120" s="288"/>
    </row>
    <row r="121" spans="1:10" ht="10.5">
      <c r="A121" s="217"/>
      <c r="B121" s="220"/>
      <c r="C121" s="220"/>
      <c r="D121" s="220"/>
      <c r="E121" s="220"/>
      <c r="F121" s="220"/>
      <c r="G121" s="220"/>
      <c r="H121" s="220"/>
      <c r="I121" s="220"/>
      <c r="J121" s="288"/>
    </row>
    <row r="122" spans="1:10" ht="12.75">
      <c r="A122" s="229" t="s">
        <v>109</v>
      </c>
      <c r="B122" s="220"/>
      <c r="C122" s="220"/>
      <c r="D122" s="220"/>
      <c r="E122" s="220"/>
      <c r="F122" s="220"/>
      <c r="G122" s="220"/>
      <c r="H122" s="220"/>
      <c r="I122" s="220"/>
      <c r="J122" s="288"/>
    </row>
    <row r="123" spans="1:10" ht="5.25" customHeight="1">
      <c r="A123" s="217"/>
      <c r="B123" s="220"/>
      <c r="C123" s="220"/>
      <c r="D123" s="220"/>
      <c r="E123" s="220"/>
      <c r="F123" s="220"/>
      <c r="G123" s="220"/>
      <c r="H123" s="220"/>
      <c r="I123" s="220"/>
      <c r="J123" s="288"/>
    </row>
    <row r="124" spans="1:10" ht="10.5">
      <c r="A124" s="217" t="s">
        <v>110</v>
      </c>
      <c r="B124" s="220"/>
      <c r="C124" s="220"/>
      <c r="D124" s="220"/>
      <c r="E124" s="220"/>
      <c r="F124" s="220"/>
      <c r="G124" s="220"/>
      <c r="H124" s="220"/>
      <c r="I124" s="220"/>
      <c r="J124" s="288"/>
    </row>
    <row r="125" spans="1:10" ht="10.5">
      <c r="A125" s="217" t="s">
        <v>111</v>
      </c>
      <c r="B125" s="220"/>
      <c r="C125" s="220"/>
      <c r="D125" s="220"/>
      <c r="E125" s="220"/>
      <c r="F125" s="220"/>
      <c r="G125" s="220"/>
      <c r="H125" s="220"/>
      <c r="I125" s="220"/>
      <c r="J125" s="288"/>
    </row>
    <row r="126" spans="1:10" ht="10.5">
      <c r="A126" s="217" t="s">
        <v>112</v>
      </c>
      <c r="B126" s="220"/>
      <c r="C126" s="220"/>
      <c r="D126" s="220"/>
      <c r="E126" s="220"/>
      <c r="F126" s="220"/>
      <c r="G126" s="220"/>
      <c r="H126" s="220"/>
      <c r="I126" s="220"/>
      <c r="J126" s="288"/>
    </row>
    <row r="127" spans="1:10" ht="10.5">
      <c r="A127" s="217" t="s">
        <v>113</v>
      </c>
      <c r="B127" s="220"/>
      <c r="C127" s="220"/>
      <c r="D127" s="220"/>
      <c r="E127" s="220"/>
      <c r="F127" s="220"/>
      <c r="G127" s="220"/>
      <c r="H127" s="220"/>
      <c r="I127" s="220"/>
      <c r="J127" s="288"/>
    </row>
    <row r="128" spans="1:10" ht="5.25" customHeight="1">
      <c r="A128" s="217"/>
      <c r="B128" s="220"/>
      <c r="C128" s="220"/>
      <c r="D128" s="220"/>
      <c r="E128" s="220"/>
      <c r="F128" s="220"/>
      <c r="G128" s="220"/>
      <c r="H128" s="220"/>
      <c r="I128" s="220"/>
      <c r="J128" s="288"/>
    </row>
    <row r="129" spans="1:10" ht="10.5">
      <c r="A129" s="217" t="s">
        <v>114</v>
      </c>
      <c r="B129" s="220"/>
      <c r="C129" s="220"/>
      <c r="D129" s="220"/>
      <c r="E129" s="220"/>
      <c r="F129" s="220"/>
      <c r="G129" s="220"/>
      <c r="H129" s="220"/>
      <c r="I129" s="220"/>
      <c r="J129" s="288"/>
    </row>
    <row r="130" spans="1:10" ht="10.5">
      <c r="A130" s="217" t="s">
        <v>115</v>
      </c>
      <c r="B130" s="220"/>
      <c r="C130" s="220"/>
      <c r="D130" s="220"/>
      <c r="E130" s="220"/>
      <c r="F130" s="220"/>
      <c r="G130" s="220"/>
      <c r="H130" s="220"/>
      <c r="I130" s="220"/>
      <c r="J130" s="288"/>
    </row>
    <row r="131" spans="1:10" ht="5.25" customHeight="1">
      <c r="A131" s="217"/>
      <c r="B131" s="220"/>
      <c r="C131" s="220"/>
      <c r="D131" s="220"/>
      <c r="E131" s="220"/>
      <c r="F131" s="220"/>
      <c r="G131" s="220"/>
      <c r="H131" s="220"/>
      <c r="I131" s="220"/>
      <c r="J131" s="288"/>
    </row>
    <row r="132" spans="1:10" ht="10.5">
      <c r="A132" s="227" t="s">
        <v>74</v>
      </c>
      <c r="B132" s="223" t="s">
        <v>116</v>
      </c>
      <c r="C132" s="220"/>
      <c r="D132" s="220"/>
      <c r="E132" s="220"/>
      <c r="F132" s="220"/>
      <c r="G132" s="220"/>
      <c r="H132" s="220"/>
      <c r="I132" s="220"/>
      <c r="J132" s="288"/>
    </row>
    <row r="133" spans="1:10" ht="10.5">
      <c r="A133" s="217"/>
      <c r="B133" s="223" t="s">
        <v>117</v>
      </c>
      <c r="C133" s="220"/>
      <c r="D133" s="220"/>
      <c r="E133" s="220"/>
      <c r="F133" s="220"/>
      <c r="G133" s="220"/>
      <c r="H133" s="220"/>
      <c r="I133" s="220"/>
      <c r="J133" s="288"/>
    </row>
    <row r="134" spans="1:10" ht="10.5">
      <c r="A134" s="217"/>
      <c r="B134" s="228" t="s">
        <v>118</v>
      </c>
      <c r="C134" s="220"/>
      <c r="D134" s="220"/>
      <c r="E134" s="220"/>
      <c r="F134" s="220"/>
      <c r="G134" s="220"/>
      <c r="H134" s="220"/>
      <c r="I134" s="220"/>
      <c r="J134" s="288"/>
    </row>
    <row r="135" spans="1:10" ht="10.5">
      <c r="A135" s="217"/>
      <c r="B135" s="223" t="s">
        <v>119</v>
      </c>
      <c r="C135" s="220"/>
      <c r="D135" s="220"/>
      <c r="E135" s="220"/>
      <c r="F135" s="220"/>
      <c r="G135" s="220"/>
      <c r="H135" s="220"/>
      <c r="I135" s="220"/>
      <c r="J135" s="288"/>
    </row>
    <row r="136" spans="1:10" ht="10.5">
      <c r="A136" s="217"/>
      <c r="B136" s="223" t="s">
        <v>120</v>
      </c>
      <c r="C136" s="220"/>
      <c r="D136" s="220"/>
      <c r="E136" s="220"/>
      <c r="F136" s="220"/>
      <c r="G136" s="220"/>
      <c r="H136" s="220"/>
      <c r="I136" s="220"/>
      <c r="J136" s="288"/>
    </row>
    <row r="137" spans="1:10" ht="10.5">
      <c r="A137" s="217"/>
      <c r="B137" s="223" t="s">
        <v>121</v>
      </c>
      <c r="C137" s="220"/>
      <c r="D137" s="220"/>
      <c r="E137" s="220"/>
      <c r="F137" s="220"/>
      <c r="G137" s="220"/>
      <c r="H137" s="220"/>
      <c r="I137" s="220"/>
      <c r="J137" s="288"/>
    </row>
    <row r="138" spans="1:10" ht="10.5" customHeight="1">
      <c r="A138" s="217"/>
      <c r="B138" s="228" t="s">
        <v>122</v>
      </c>
      <c r="C138" s="220"/>
      <c r="D138" s="220"/>
      <c r="E138" s="220"/>
      <c r="F138" s="220"/>
      <c r="G138" s="220"/>
      <c r="H138" s="220"/>
      <c r="I138" s="220"/>
      <c r="J138" s="288"/>
    </row>
    <row r="139" spans="1:10" ht="10.5">
      <c r="A139" s="227" t="s">
        <v>74</v>
      </c>
      <c r="B139" s="223" t="s">
        <v>123</v>
      </c>
      <c r="C139" s="220"/>
      <c r="D139" s="220"/>
      <c r="E139" s="220"/>
      <c r="F139" s="220"/>
      <c r="G139" s="220"/>
      <c r="H139" s="220"/>
      <c r="I139" s="220"/>
      <c r="J139" s="288"/>
    </row>
    <row r="140" spans="1:10" ht="10.5">
      <c r="A140" s="217"/>
      <c r="B140" s="223" t="s">
        <v>124</v>
      </c>
      <c r="C140" s="220"/>
      <c r="D140" s="220"/>
      <c r="E140" s="220"/>
      <c r="F140" s="220"/>
      <c r="G140" s="220"/>
      <c r="H140" s="220"/>
      <c r="I140" s="220"/>
      <c r="J140" s="288"/>
    </row>
    <row r="141" spans="1:10" ht="10.5" customHeight="1">
      <c r="A141" s="217"/>
      <c r="B141" s="223" t="s">
        <v>125</v>
      </c>
      <c r="C141" s="220"/>
      <c r="D141" s="220"/>
      <c r="E141" s="220"/>
      <c r="F141" s="220"/>
      <c r="G141" s="220"/>
      <c r="H141" s="220"/>
      <c r="I141" s="220"/>
      <c r="J141" s="288"/>
    </row>
    <row r="142" spans="1:10" ht="10.5">
      <c r="A142" s="217" t="s">
        <v>126</v>
      </c>
      <c r="B142" s="220"/>
      <c r="C142" s="220"/>
      <c r="D142" s="220"/>
      <c r="E142" s="220"/>
      <c r="F142" s="220"/>
      <c r="G142" s="220"/>
      <c r="H142" s="220"/>
      <c r="I142" s="220"/>
      <c r="J142" s="288"/>
    </row>
    <row r="143" spans="1:10" ht="10.5">
      <c r="A143" s="217" t="s">
        <v>127</v>
      </c>
      <c r="B143" s="220"/>
      <c r="C143" s="220"/>
      <c r="D143" s="220"/>
      <c r="E143" s="220"/>
      <c r="F143" s="220"/>
      <c r="G143" s="220"/>
      <c r="H143" s="220"/>
      <c r="I143" s="220"/>
      <c r="J143" s="288"/>
    </row>
    <row r="144" spans="1:10" ht="10.5">
      <c r="A144" s="217" t="s">
        <v>128</v>
      </c>
      <c r="B144" s="220"/>
      <c r="C144" s="220"/>
      <c r="D144" s="220"/>
      <c r="E144" s="220"/>
      <c r="F144" s="220"/>
      <c r="G144" s="220"/>
      <c r="H144" s="220"/>
      <c r="I144" s="220"/>
      <c r="J144" s="288"/>
    </row>
    <row r="145" spans="1:10" ht="10.5">
      <c r="A145" s="217"/>
      <c r="B145" s="220"/>
      <c r="C145" s="220"/>
      <c r="D145" s="220"/>
      <c r="E145" s="220"/>
      <c r="F145" s="220"/>
      <c r="G145" s="220"/>
      <c r="H145" s="220"/>
      <c r="I145" s="220"/>
      <c r="J145" s="288"/>
    </row>
    <row r="146" spans="1:10" ht="12.75">
      <c r="A146" s="229" t="s">
        <v>129</v>
      </c>
      <c r="B146" s="220"/>
      <c r="C146" s="220"/>
      <c r="D146" s="220"/>
      <c r="E146" s="220"/>
      <c r="F146" s="220"/>
      <c r="G146" s="220"/>
      <c r="H146" s="220"/>
      <c r="I146" s="220"/>
      <c r="J146" s="288"/>
    </row>
    <row r="147" spans="1:10" ht="5.25" customHeight="1">
      <c r="A147" s="217"/>
      <c r="B147" s="220"/>
      <c r="C147" s="220"/>
      <c r="D147" s="220"/>
      <c r="E147" s="220"/>
      <c r="F147" s="220"/>
      <c r="G147" s="220"/>
      <c r="H147" s="220"/>
      <c r="I147" s="220"/>
      <c r="J147" s="288"/>
    </row>
    <row r="148" spans="1:10" ht="10.5">
      <c r="A148" s="217" t="s">
        <v>130</v>
      </c>
      <c r="B148" s="220"/>
      <c r="C148" s="220"/>
      <c r="D148" s="220"/>
      <c r="E148" s="220"/>
      <c r="F148" s="220"/>
      <c r="G148" s="220"/>
      <c r="H148" s="220"/>
      <c r="I148" s="220"/>
      <c r="J148" s="288"/>
    </row>
    <row r="149" spans="1:10" ht="10.5">
      <c r="A149" s="217" t="s">
        <v>131</v>
      </c>
      <c r="B149" s="220"/>
      <c r="C149" s="220"/>
      <c r="D149" s="220"/>
      <c r="E149" s="220"/>
      <c r="F149" s="220"/>
      <c r="G149" s="220"/>
      <c r="H149" s="220"/>
      <c r="I149" s="220"/>
      <c r="J149" s="288"/>
    </row>
    <row r="150" spans="1:10" ht="10.5">
      <c r="A150" s="217" t="s">
        <v>132</v>
      </c>
      <c r="B150" s="220"/>
      <c r="C150" s="220"/>
      <c r="D150" s="220"/>
      <c r="E150" s="220"/>
      <c r="F150" s="220"/>
      <c r="G150" s="220"/>
      <c r="H150" s="220"/>
      <c r="I150" s="220"/>
      <c r="J150" s="288"/>
    </row>
    <row r="151" spans="1:10" ht="10.5">
      <c r="A151" s="217" t="s">
        <v>133</v>
      </c>
      <c r="B151" s="220"/>
      <c r="C151" s="220"/>
      <c r="D151" s="220"/>
      <c r="E151" s="220"/>
      <c r="F151" s="220"/>
      <c r="G151" s="220"/>
      <c r="H151" s="220"/>
      <c r="I151" s="220"/>
      <c r="J151" s="288"/>
    </row>
    <row r="152" spans="1:10" ht="5.25" customHeight="1">
      <c r="A152" s="217"/>
      <c r="B152" s="220"/>
      <c r="C152" s="220"/>
      <c r="D152" s="220"/>
      <c r="E152" s="220"/>
      <c r="F152" s="220"/>
      <c r="G152" s="220"/>
      <c r="H152" s="220"/>
      <c r="I152" s="220"/>
      <c r="J152" s="288"/>
    </row>
    <row r="153" spans="1:10" ht="10.5">
      <c r="A153" s="227" t="s">
        <v>74</v>
      </c>
      <c r="B153" s="223" t="s">
        <v>134</v>
      </c>
      <c r="C153" s="220"/>
      <c r="D153" s="220"/>
      <c r="E153" s="220"/>
      <c r="F153" s="220"/>
      <c r="G153" s="220"/>
      <c r="H153" s="220"/>
      <c r="I153" s="220"/>
      <c r="J153" s="288"/>
    </row>
    <row r="154" spans="1:10" ht="10.5">
      <c r="A154" s="217"/>
      <c r="B154" s="223" t="s">
        <v>135</v>
      </c>
      <c r="C154" s="220"/>
      <c r="D154" s="220"/>
      <c r="E154" s="220"/>
      <c r="F154" s="220"/>
      <c r="G154" s="220"/>
      <c r="H154" s="220"/>
      <c r="I154" s="220"/>
      <c r="J154" s="288"/>
    </row>
    <row r="155" spans="1:10" ht="10.5">
      <c r="A155" s="217"/>
      <c r="B155" s="223" t="s">
        <v>136</v>
      </c>
      <c r="C155" s="220"/>
      <c r="D155" s="220"/>
      <c r="E155" s="220"/>
      <c r="F155" s="220"/>
      <c r="G155" s="220"/>
      <c r="H155" s="220"/>
      <c r="I155" s="220"/>
      <c r="J155" s="288"/>
    </row>
    <row r="156" spans="1:10" ht="10.5">
      <c r="A156" s="217"/>
      <c r="B156" s="228" t="s">
        <v>137</v>
      </c>
      <c r="C156" s="220"/>
      <c r="D156" s="220"/>
      <c r="E156" s="220"/>
      <c r="F156" s="220"/>
      <c r="G156" s="220"/>
      <c r="H156" s="220"/>
      <c r="I156" s="220"/>
      <c r="J156" s="288"/>
    </row>
    <row r="157" spans="1:10" ht="10.5">
      <c r="A157" s="217"/>
      <c r="B157" s="228" t="s">
        <v>138</v>
      </c>
      <c r="C157" s="220"/>
      <c r="D157" s="220"/>
      <c r="E157" s="220"/>
      <c r="F157" s="220"/>
      <c r="G157" s="220"/>
      <c r="H157" s="220"/>
      <c r="I157" s="220"/>
      <c r="J157" s="288"/>
    </row>
    <row r="158" spans="1:10" ht="10.5" customHeight="1">
      <c r="A158" s="217"/>
      <c r="B158" s="223" t="s">
        <v>139</v>
      </c>
      <c r="C158" s="220"/>
      <c r="D158" s="220"/>
      <c r="E158" s="220"/>
      <c r="F158" s="220"/>
      <c r="G158" s="220"/>
      <c r="H158" s="220"/>
      <c r="I158" s="220"/>
      <c r="J158" s="288"/>
    </row>
    <row r="159" spans="1:10" ht="10.5">
      <c r="A159" s="217" t="s">
        <v>140</v>
      </c>
      <c r="B159" s="220"/>
      <c r="C159" s="220"/>
      <c r="D159" s="220"/>
      <c r="E159" s="220"/>
      <c r="F159" s="220"/>
      <c r="G159" s="220"/>
      <c r="H159" s="220"/>
      <c r="I159" s="220"/>
      <c r="J159" s="288"/>
    </row>
    <row r="160" spans="1:10" ht="10.5">
      <c r="A160" s="217" t="s">
        <v>141</v>
      </c>
      <c r="B160" s="220"/>
      <c r="C160" s="220"/>
      <c r="D160" s="220"/>
      <c r="E160" s="220"/>
      <c r="F160" s="220"/>
      <c r="G160" s="220"/>
      <c r="H160" s="220"/>
      <c r="I160" s="220"/>
      <c r="J160" s="288"/>
    </row>
    <row r="161" spans="1:10" ht="10.5">
      <c r="A161" s="217" t="s">
        <v>142</v>
      </c>
      <c r="B161" s="220"/>
      <c r="C161" s="220"/>
      <c r="D161" s="220"/>
      <c r="E161" s="220"/>
      <c r="F161" s="220"/>
      <c r="G161" s="220"/>
      <c r="H161" s="220"/>
      <c r="I161" s="220"/>
      <c r="J161" s="288"/>
    </row>
    <row r="162" spans="1:10" ht="10.5">
      <c r="A162" s="217" t="s">
        <v>143</v>
      </c>
      <c r="B162" s="220"/>
      <c r="C162" s="220"/>
      <c r="D162" s="220"/>
      <c r="E162" s="220"/>
      <c r="F162" s="220"/>
      <c r="G162" s="220"/>
      <c r="H162" s="220"/>
      <c r="I162" s="220"/>
      <c r="J162" s="288"/>
    </row>
    <row r="163" spans="1:10" ht="10.5">
      <c r="A163" s="217" t="s">
        <v>144</v>
      </c>
      <c r="B163" s="220"/>
      <c r="C163" s="220"/>
      <c r="D163" s="220"/>
      <c r="E163" s="220"/>
      <c r="F163" s="220"/>
      <c r="G163" s="220"/>
      <c r="H163" s="220"/>
      <c r="I163" s="220"/>
      <c r="J163" s="288"/>
    </row>
    <row r="164" spans="1:10" ht="12.75">
      <c r="A164" s="229" t="s">
        <v>145</v>
      </c>
      <c r="B164" s="220"/>
      <c r="C164" s="220"/>
      <c r="D164" s="220"/>
      <c r="E164" s="220"/>
      <c r="F164" s="220"/>
      <c r="G164" s="220"/>
      <c r="H164" s="220"/>
      <c r="I164" s="220"/>
      <c r="J164" s="288"/>
    </row>
    <row r="165" spans="1:10" ht="5.25" customHeight="1">
      <c r="A165" s="217"/>
      <c r="B165" s="220"/>
      <c r="C165" s="220"/>
      <c r="D165" s="220"/>
      <c r="E165" s="220"/>
      <c r="F165" s="220"/>
      <c r="G165" s="220"/>
      <c r="H165" s="220"/>
      <c r="I165" s="220"/>
      <c r="J165" s="288"/>
    </row>
    <row r="166" spans="1:10" ht="10.5">
      <c r="A166" s="217" t="s">
        <v>146</v>
      </c>
      <c r="B166" s="220"/>
      <c r="C166" s="220"/>
      <c r="D166" s="220"/>
      <c r="E166" s="220"/>
      <c r="F166" s="220"/>
      <c r="G166" s="220"/>
      <c r="H166" s="220"/>
      <c r="I166" s="220"/>
      <c r="J166" s="288"/>
    </row>
    <row r="167" spans="1:10" ht="10.5">
      <c r="A167" s="264" t="s">
        <v>147</v>
      </c>
      <c r="B167" s="220"/>
      <c r="C167" s="220"/>
      <c r="D167" s="220"/>
      <c r="E167" s="220"/>
      <c r="F167" s="220"/>
      <c r="G167" s="220"/>
      <c r="H167" s="220"/>
      <c r="I167" s="220"/>
      <c r="J167" s="288"/>
    </row>
    <row r="168" spans="1:10" ht="10.5">
      <c r="A168" s="217" t="s">
        <v>148</v>
      </c>
      <c r="B168" s="220"/>
      <c r="C168" s="220"/>
      <c r="D168" s="220"/>
      <c r="E168" s="220"/>
      <c r="F168" s="220"/>
      <c r="G168" s="220"/>
      <c r="H168" s="220"/>
      <c r="I168" s="220"/>
      <c r="J168" s="288"/>
    </row>
    <row r="169" spans="1:10" ht="10.5">
      <c r="A169" s="217" t="s">
        <v>149</v>
      </c>
      <c r="B169" s="220"/>
      <c r="C169" s="220"/>
      <c r="D169" s="220"/>
      <c r="E169" s="220"/>
      <c r="F169" s="220"/>
      <c r="G169" s="220"/>
      <c r="H169" s="220"/>
      <c r="I169" s="220"/>
      <c r="J169" s="288"/>
    </row>
    <row r="170" spans="1:10" ht="10.5">
      <c r="A170" s="217" t="s">
        <v>150</v>
      </c>
      <c r="B170" s="220"/>
      <c r="C170" s="220"/>
      <c r="D170" s="220"/>
      <c r="E170" s="220"/>
      <c r="F170" s="220"/>
      <c r="G170" s="220"/>
      <c r="H170" s="220"/>
      <c r="I170" s="220"/>
      <c r="J170" s="288"/>
    </row>
    <row r="171" spans="1:10" ht="5.25" customHeight="1">
      <c r="A171" s="217"/>
      <c r="B171" s="220"/>
      <c r="C171" s="220"/>
      <c r="D171" s="220"/>
      <c r="E171" s="220"/>
      <c r="F171" s="220"/>
      <c r="G171" s="220"/>
      <c r="H171" s="220"/>
      <c r="I171" s="220"/>
      <c r="J171" s="288"/>
    </row>
    <row r="172" spans="1:10" ht="10.5">
      <c r="A172" s="217" t="s">
        <v>151</v>
      </c>
      <c r="B172" s="220"/>
      <c r="C172" s="220"/>
      <c r="D172" s="220"/>
      <c r="E172" s="220"/>
      <c r="F172" s="220"/>
      <c r="G172" s="220"/>
      <c r="H172" s="220"/>
      <c r="I172" s="220"/>
      <c r="J172" s="288"/>
    </row>
    <row r="173" spans="1:10" ht="10.5">
      <c r="A173" s="217" t="s">
        <v>152</v>
      </c>
      <c r="B173" s="220"/>
      <c r="C173" s="220"/>
      <c r="D173" s="220"/>
      <c r="E173" s="220"/>
      <c r="F173" s="220"/>
      <c r="G173" s="220"/>
      <c r="H173" s="220"/>
      <c r="I173" s="220"/>
      <c r="J173" s="288"/>
    </row>
    <row r="174" spans="1:10" ht="10.5">
      <c r="A174" s="217" t="s">
        <v>153</v>
      </c>
      <c r="B174" s="220"/>
      <c r="C174" s="220"/>
      <c r="D174" s="220"/>
      <c r="E174" s="220"/>
      <c r="F174" s="220"/>
      <c r="G174" s="220"/>
      <c r="H174" s="220"/>
      <c r="I174" s="220"/>
      <c r="J174" s="288"/>
    </row>
    <row r="175" spans="1:10" ht="10.5">
      <c r="A175" s="217" t="s">
        <v>154</v>
      </c>
      <c r="B175" s="220"/>
      <c r="C175" s="220"/>
      <c r="D175" s="220"/>
      <c r="E175" s="220"/>
      <c r="F175" s="220"/>
      <c r="G175" s="220"/>
      <c r="H175" s="220"/>
      <c r="I175" s="220"/>
      <c r="J175" s="288"/>
    </row>
    <row r="176" spans="1:10" ht="5.25" customHeight="1">
      <c r="A176" s="217"/>
      <c r="B176" s="220"/>
      <c r="C176" s="220"/>
      <c r="D176" s="220"/>
      <c r="E176" s="220"/>
      <c r="F176" s="220"/>
      <c r="G176" s="220"/>
      <c r="H176" s="220"/>
      <c r="I176" s="220"/>
      <c r="J176" s="288"/>
    </row>
    <row r="177" spans="1:10" ht="10.5">
      <c r="A177" s="227" t="s">
        <v>74</v>
      </c>
      <c r="B177" s="223" t="s">
        <v>155</v>
      </c>
      <c r="C177" s="220"/>
      <c r="D177" s="220"/>
      <c r="E177" s="220"/>
      <c r="F177" s="220"/>
      <c r="G177" s="220"/>
      <c r="H177" s="220"/>
      <c r="I177" s="220"/>
      <c r="J177" s="288"/>
    </row>
    <row r="178" spans="1:10" ht="10.5">
      <c r="A178" s="217"/>
      <c r="B178" s="223" t="s">
        <v>156</v>
      </c>
      <c r="C178" s="220"/>
      <c r="D178" s="220"/>
      <c r="E178" s="220"/>
      <c r="F178" s="220"/>
      <c r="G178" s="220"/>
      <c r="H178" s="220"/>
      <c r="I178" s="220"/>
      <c r="J178" s="288"/>
    </row>
    <row r="179" spans="1:10" ht="10.5">
      <c r="A179" s="217"/>
      <c r="B179" s="228" t="s">
        <v>157</v>
      </c>
      <c r="C179" s="220"/>
      <c r="D179" s="220"/>
      <c r="E179" s="220"/>
      <c r="F179" s="220"/>
      <c r="G179" s="220"/>
      <c r="H179" s="220"/>
      <c r="I179" s="220"/>
      <c r="J179" s="288"/>
    </row>
    <row r="180" spans="1:10" ht="10.5">
      <c r="A180" s="230"/>
      <c r="B180" s="295" t="s">
        <v>158</v>
      </c>
      <c r="C180" s="231"/>
      <c r="D180" s="231"/>
      <c r="E180" s="231"/>
      <c r="F180" s="231"/>
      <c r="G180" s="231"/>
      <c r="H180" s="231"/>
      <c r="I180" s="231"/>
      <c r="J180" s="288"/>
    </row>
    <row r="181" spans="1:10" ht="10.5">
      <c r="A181" s="232" t="s">
        <v>159</v>
      </c>
      <c r="B181" s="223"/>
      <c r="C181" s="220"/>
      <c r="D181" s="220"/>
      <c r="E181" s="220"/>
      <c r="F181" s="220"/>
      <c r="G181" s="220"/>
      <c r="H181" s="220"/>
      <c r="I181" s="220"/>
      <c r="J181" s="292"/>
    </row>
    <row r="182" spans="1:10" ht="10.5">
      <c r="A182" s="217" t="s">
        <v>160</v>
      </c>
      <c r="B182" s="220"/>
      <c r="C182" s="220"/>
      <c r="D182" s="220"/>
      <c r="E182" s="220"/>
      <c r="F182" s="220"/>
      <c r="G182" s="220"/>
      <c r="H182" s="220"/>
      <c r="I182" s="220"/>
      <c r="J182" s="288"/>
    </row>
    <row r="183" spans="1:10" ht="10.5" customHeight="1">
      <c r="A183" s="291" t="s">
        <v>161</v>
      </c>
      <c r="B183" s="231"/>
      <c r="C183" s="231"/>
      <c r="D183" s="231"/>
      <c r="E183" s="231"/>
      <c r="F183" s="231"/>
      <c r="G183" s="231"/>
      <c r="H183" s="231"/>
      <c r="I183" s="231"/>
      <c r="J183" s="293"/>
    </row>
    <row r="184" spans="1:10" ht="8.25" customHeight="1">
      <c r="A184" s="226"/>
      <c r="B184" s="220"/>
      <c r="C184" s="220"/>
      <c r="D184" s="220"/>
      <c r="E184" s="220"/>
      <c r="F184" s="220"/>
      <c r="G184" s="220"/>
      <c r="H184" s="220"/>
      <c r="I184" s="220"/>
      <c r="J184" s="288"/>
    </row>
    <row r="185" spans="1:10" ht="10.5">
      <c r="A185" s="233" t="s">
        <v>162</v>
      </c>
      <c r="B185" s="220"/>
      <c r="C185" s="220"/>
      <c r="D185" s="220"/>
      <c r="E185" s="220"/>
      <c r="F185" s="220"/>
      <c r="G185" s="220"/>
      <c r="H185" s="220"/>
      <c r="I185" s="220"/>
      <c r="J185" s="288"/>
    </row>
    <row r="186" spans="1:10" ht="10.5">
      <c r="A186" s="233" t="s">
        <v>163</v>
      </c>
      <c r="B186" s="220"/>
      <c r="C186" s="220"/>
      <c r="D186" s="220"/>
      <c r="E186" s="220"/>
      <c r="F186" s="220"/>
      <c r="G186" s="220"/>
      <c r="H186" s="220"/>
      <c r="I186" s="220"/>
      <c r="J186" s="288"/>
    </row>
    <row r="187" spans="1:10" ht="10.5">
      <c r="A187" s="233" t="s">
        <v>164</v>
      </c>
      <c r="B187" s="220"/>
      <c r="C187" s="220"/>
      <c r="D187" s="220"/>
      <c r="E187" s="220"/>
      <c r="F187" s="220"/>
      <c r="G187" s="220"/>
      <c r="H187" s="220"/>
      <c r="I187" s="220"/>
      <c r="J187" s="288"/>
    </row>
    <row r="188" spans="1:10" ht="10.5">
      <c r="A188" s="233" t="s">
        <v>165</v>
      </c>
      <c r="B188" s="220"/>
      <c r="C188" s="220"/>
      <c r="D188" s="220"/>
      <c r="E188" s="220"/>
      <c r="F188" s="220"/>
      <c r="G188" s="220"/>
      <c r="H188" s="220"/>
      <c r="I188" s="220"/>
      <c r="J188" s="288"/>
    </row>
    <row r="189" spans="1:10" ht="10.5" customHeight="1" thickBot="1">
      <c r="A189" s="294" t="s">
        <v>166</v>
      </c>
      <c r="B189" s="221"/>
      <c r="C189" s="221"/>
      <c r="D189" s="221"/>
      <c r="E189" s="221"/>
      <c r="F189" s="221"/>
      <c r="G189" s="221"/>
      <c r="H189" s="221"/>
      <c r="I189" s="221"/>
      <c r="J189" s="289"/>
    </row>
    <row r="190" ht="11.25" thickTop="1"/>
  </sheetData>
  <printOptions/>
  <pageMargins left="0.75" right="0.75" top="0.7874015748031497" bottom="0.7874015748031497" header="0.5118110236220472" footer="0.5118110236220472"/>
  <pageSetup orientation="portrait" paperSize="9" r:id="rId1"/>
  <headerFooter alignWithMargins="0">
    <oddHeader>&amp;C&amp;F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2.28125" style="158" customWidth="1"/>
    <col min="2" max="2" width="9.00390625" style="158" customWidth="1"/>
    <col min="3" max="3" width="11.421875" style="158" customWidth="1"/>
    <col min="4" max="6" width="9.00390625" style="158" customWidth="1"/>
    <col min="7" max="7" width="6.8515625" style="159" customWidth="1"/>
    <col min="8" max="8" width="5.7109375" style="159" customWidth="1"/>
    <col min="9" max="9" width="6.00390625" style="159" customWidth="1"/>
    <col min="10" max="10" width="7.57421875" style="159" customWidth="1"/>
    <col min="11" max="11" width="6.00390625" style="159" customWidth="1"/>
    <col min="12" max="12" width="7.28125" style="159" customWidth="1"/>
    <col min="13" max="16384" width="7.57421875" style="159" customWidth="1"/>
  </cols>
  <sheetData>
    <row r="1" ht="20.25" customHeight="1" thickBot="1">
      <c r="A1" s="296" t="s">
        <v>167</v>
      </c>
    </row>
    <row r="2" spans="1:12" ht="12" customHeight="1" thickTop="1">
      <c r="A2" s="297" t="s">
        <v>168</v>
      </c>
      <c r="B2" s="298"/>
      <c r="C2" s="160"/>
      <c r="D2" s="160"/>
      <c r="E2" s="160"/>
      <c r="F2" s="160"/>
      <c r="G2" s="161"/>
      <c r="H2" s="303"/>
      <c r="I2" s="243" t="s">
        <v>10</v>
      </c>
      <c r="J2" s="234"/>
      <c r="K2" s="234"/>
      <c r="L2" s="235"/>
    </row>
    <row r="3" spans="1:12" ht="10.5" customHeight="1" thickBot="1">
      <c r="A3" s="217" t="s">
        <v>169</v>
      </c>
      <c r="B3" s="163"/>
      <c r="C3" s="163"/>
      <c r="D3" s="163"/>
      <c r="E3" s="163"/>
      <c r="F3" s="163"/>
      <c r="G3" s="164"/>
      <c r="H3" s="303"/>
      <c r="I3" s="236"/>
      <c r="J3" s="237"/>
      <c r="K3" s="237"/>
      <c r="L3" s="238"/>
    </row>
    <row r="4" spans="1:12" ht="10.5" customHeight="1" thickBot="1" thickTop="1">
      <c r="A4" s="217" t="s">
        <v>170</v>
      </c>
      <c r="B4" s="163"/>
      <c r="C4" s="163"/>
      <c r="D4" s="163"/>
      <c r="E4" s="163"/>
      <c r="F4" s="163"/>
      <c r="G4" s="164"/>
      <c r="H4" s="303"/>
      <c r="I4" s="236"/>
      <c r="J4" s="156"/>
      <c r="K4" s="286" t="s">
        <v>13</v>
      </c>
      <c r="L4" s="238"/>
    </row>
    <row r="5" spans="1:12" ht="10.5" customHeight="1" thickBot="1" thickTop="1">
      <c r="A5" s="217" t="s">
        <v>171</v>
      </c>
      <c r="B5" s="163"/>
      <c r="C5" s="163"/>
      <c r="D5" s="163"/>
      <c r="E5" s="163"/>
      <c r="F5" s="163"/>
      <c r="G5" s="164"/>
      <c r="H5" s="303"/>
      <c r="I5" s="236"/>
      <c r="J5" s="239"/>
      <c r="K5" s="286"/>
      <c r="L5" s="238"/>
    </row>
    <row r="6" spans="1:12" ht="10.5" customHeight="1" thickBot="1" thickTop="1">
      <c r="A6" s="294" t="s">
        <v>172</v>
      </c>
      <c r="B6" s="166"/>
      <c r="C6" s="166"/>
      <c r="D6" s="166"/>
      <c r="E6" s="166"/>
      <c r="F6" s="166"/>
      <c r="G6" s="167"/>
      <c r="H6" s="303"/>
      <c r="I6" s="236"/>
      <c r="J6" s="110"/>
      <c r="K6" s="286" t="s">
        <v>15</v>
      </c>
      <c r="L6" s="238"/>
    </row>
    <row r="7" spans="1:12" ht="10.5" customHeight="1" thickBot="1" thickTop="1">
      <c r="A7" s="159"/>
      <c r="B7" s="159"/>
      <c r="C7" s="159"/>
      <c r="D7" s="159"/>
      <c r="E7" s="159"/>
      <c r="F7" s="159"/>
      <c r="I7" s="236"/>
      <c r="J7" s="239"/>
      <c r="K7" s="286"/>
      <c r="L7" s="238"/>
    </row>
    <row r="8" spans="1:12" ht="11.25" customHeight="1" thickBot="1" thickTop="1">
      <c r="A8" s="168"/>
      <c r="B8" s="169"/>
      <c r="C8" s="170"/>
      <c r="D8" s="171" t="s">
        <v>173</v>
      </c>
      <c r="E8" s="171" t="s">
        <v>174</v>
      </c>
      <c r="F8" s="299" t="s">
        <v>175</v>
      </c>
      <c r="I8" s="236"/>
      <c r="J8" s="244"/>
      <c r="K8" s="286" t="s">
        <v>18</v>
      </c>
      <c r="L8" s="238"/>
    </row>
    <row r="9" spans="1:12" ht="11.25" customHeight="1" thickBot="1" thickTop="1">
      <c r="A9" s="172"/>
      <c r="B9" s="173"/>
      <c r="C9" s="174" t="s">
        <v>176</v>
      </c>
      <c r="D9" s="175">
        <v>100</v>
      </c>
      <c r="E9" s="176">
        <v>100</v>
      </c>
      <c r="F9" s="177">
        <v>100</v>
      </c>
      <c r="I9" s="240"/>
      <c r="J9" s="241"/>
      <c r="K9" s="241"/>
      <c r="L9" s="242"/>
    </row>
    <row r="10" spans="1:12" ht="11.25" customHeight="1" thickBot="1" thickTop="1">
      <c r="A10" s="178" t="s">
        <v>177</v>
      </c>
      <c r="B10" s="174" t="s">
        <v>178</v>
      </c>
      <c r="C10" s="174" t="s">
        <v>179</v>
      </c>
      <c r="D10" s="179"/>
      <c r="E10" s="179"/>
      <c r="F10" s="180"/>
      <c r="I10"/>
      <c r="J10"/>
      <c r="K10"/>
      <c r="L10"/>
    </row>
    <row r="11" spans="1:6" ht="11.25" customHeight="1" thickBot="1" thickTop="1">
      <c r="A11" s="178" t="s">
        <v>180</v>
      </c>
      <c r="B11" s="181">
        <v>450</v>
      </c>
      <c r="C11" s="182">
        <f>$D$9*D11+$E$9*E11+$F$9*F11</f>
        <v>200</v>
      </c>
      <c r="D11" s="179">
        <v>1</v>
      </c>
      <c r="E11" s="179">
        <v>1</v>
      </c>
      <c r="F11" s="180">
        <v>0</v>
      </c>
    </row>
    <row r="12" spans="1:9" ht="11.25" customHeight="1" thickTop="1">
      <c r="A12" s="178" t="s">
        <v>181</v>
      </c>
      <c r="B12" s="183">
        <v>250</v>
      </c>
      <c r="C12" s="184">
        <f>$D$9*D12+$E$9*E12+$F$9*F12</f>
        <v>100</v>
      </c>
      <c r="D12" s="179">
        <v>1</v>
      </c>
      <c r="E12" s="179">
        <v>0</v>
      </c>
      <c r="F12" s="180">
        <v>0</v>
      </c>
      <c r="H12" s="304" t="s">
        <v>182</v>
      </c>
      <c r="I12" s="161"/>
    </row>
    <row r="13" spans="1:9" ht="11.25" customHeight="1">
      <c r="A13" s="178" t="s">
        <v>183</v>
      </c>
      <c r="B13" s="183">
        <v>800</v>
      </c>
      <c r="C13" s="184">
        <f>$D$9*D13+$E$9*E13+$F$9*F13</f>
        <v>500</v>
      </c>
      <c r="D13" s="179">
        <v>2</v>
      </c>
      <c r="E13" s="179">
        <v>2</v>
      </c>
      <c r="F13" s="180">
        <v>1</v>
      </c>
      <c r="H13" s="306" t="s">
        <v>184</v>
      </c>
      <c r="I13" s="164"/>
    </row>
    <row r="14" spans="1:9" ht="11.25" customHeight="1">
      <c r="A14" s="178" t="s">
        <v>185</v>
      </c>
      <c r="B14" s="183">
        <v>450</v>
      </c>
      <c r="C14" s="184">
        <f>$D$9*D14+$E$9*E14+$F$9*F14</f>
        <v>200</v>
      </c>
      <c r="D14" s="179">
        <v>1</v>
      </c>
      <c r="E14" s="179">
        <v>1</v>
      </c>
      <c r="F14" s="180">
        <v>0</v>
      </c>
      <c r="H14" s="306" t="s">
        <v>186</v>
      </c>
      <c r="I14" s="164"/>
    </row>
    <row r="15" spans="1:9" ht="11.25" customHeight="1" thickBot="1">
      <c r="A15" s="185" t="s">
        <v>187</v>
      </c>
      <c r="B15" s="186">
        <v>600</v>
      </c>
      <c r="C15" s="187">
        <f>$D$9*D15+$E$9*E15+$F$9*F15</f>
        <v>400</v>
      </c>
      <c r="D15" s="188">
        <v>2</v>
      </c>
      <c r="E15" s="188">
        <v>1</v>
      </c>
      <c r="F15" s="189">
        <v>1</v>
      </c>
      <c r="H15" s="305">
        <v>0.9</v>
      </c>
      <c r="I15" s="167"/>
    </row>
    <row r="16" ht="14.25" customHeight="1" thickBot="1" thickTop="1">
      <c r="D16" s="190" t="s">
        <v>188</v>
      </c>
    </row>
    <row r="17" spans="1:6" ht="11.25" customHeight="1" thickBot="1" thickTop="1">
      <c r="A17" s="159"/>
      <c r="B17" s="191"/>
      <c r="C17" s="192" t="s">
        <v>189</v>
      </c>
      <c r="D17" s="301">
        <f>75*MAX(D9,0)^$H$15</f>
        <v>4732.180083601453</v>
      </c>
      <c r="E17" s="301">
        <f>50*MAX(E9,0)^$H$15</f>
        <v>3154.7867224009683</v>
      </c>
      <c r="F17" s="302">
        <f>35*MAX(F9,0)^$H$15</f>
        <v>2208.350705680678</v>
      </c>
    </row>
    <row r="18" spans="1:6" ht="11.25" customHeight="1" thickBot="1" thickTop="1">
      <c r="A18" s="159"/>
      <c r="B18" s="193"/>
      <c r="C18" s="194" t="s">
        <v>190</v>
      </c>
      <c r="D18" s="300">
        <f>SUM(D17:F17)</f>
        <v>10095.317511683099</v>
      </c>
      <c r="E18" s="195"/>
      <c r="F18" s="196"/>
    </row>
    <row r="19" ht="7.5" customHeight="1" thickBot="1" thickTop="1"/>
    <row r="20" spans="1:8" ht="14.25" customHeight="1" thickTop="1">
      <c r="A20" s="216" t="s">
        <v>191</v>
      </c>
      <c r="B20" s="160"/>
      <c r="C20" s="160"/>
      <c r="D20" s="160"/>
      <c r="E20" s="160"/>
      <c r="F20" s="160"/>
      <c r="G20" s="160"/>
      <c r="H20" s="161"/>
    </row>
    <row r="21" spans="1:8" ht="10.5">
      <c r="A21" s="217" t="s">
        <v>192</v>
      </c>
      <c r="B21" s="163"/>
      <c r="C21" s="163"/>
      <c r="D21" s="163"/>
      <c r="E21" s="163"/>
      <c r="F21" s="163"/>
      <c r="G21" s="163"/>
      <c r="H21" s="164"/>
    </row>
    <row r="22" spans="1:8" ht="10.5">
      <c r="A22" s="217" t="s">
        <v>193</v>
      </c>
      <c r="B22" s="163"/>
      <c r="C22" s="163"/>
      <c r="D22" s="163"/>
      <c r="E22" s="163"/>
      <c r="F22" s="163"/>
      <c r="G22" s="163"/>
      <c r="H22" s="164"/>
    </row>
    <row r="23" spans="1:8" ht="10.5">
      <c r="A23" s="217" t="s">
        <v>194</v>
      </c>
      <c r="B23" s="163"/>
      <c r="C23" s="163"/>
      <c r="D23" s="163"/>
      <c r="E23" s="163"/>
      <c r="F23" s="163"/>
      <c r="G23" s="163"/>
      <c r="H23" s="164"/>
    </row>
    <row r="24" spans="1:8" ht="10.5">
      <c r="A24" s="254" t="s">
        <v>195</v>
      </c>
      <c r="B24" s="255"/>
      <c r="C24" s="255"/>
      <c r="D24" s="255"/>
      <c r="E24" s="255"/>
      <c r="F24" s="255"/>
      <c r="G24" s="255"/>
      <c r="H24" s="256"/>
    </row>
    <row r="25" spans="1:8" ht="5.25" customHeight="1">
      <c r="A25" s="217"/>
      <c r="B25" s="163"/>
      <c r="C25" s="163"/>
      <c r="D25" s="163"/>
      <c r="E25" s="163"/>
      <c r="F25" s="163"/>
      <c r="G25" s="163"/>
      <c r="H25" s="164"/>
    </row>
    <row r="26" spans="1:8" ht="10.5">
      <c r="A26" s="217" t="s">
        <v>196</v>
      </c>
      <c r="B26" s="163"/>
      <c r="C26" s="263" t="s">
        <v>197</v>
      </c>
      <c r="D26" s="163"/>
      <c r="E26" s="263" t="s">
        <v>198</v>
      </c>
      <c r="F26" s="163"/>
      <c r="G26" s="163"/>
      <c r="H26" s="164"/>
    </row>
    <row r="27" spans="1:8" ht="5.25" customHeight="1">
      <c r="A27" s="217"/>
      <c r="B27" s="163"/>
      <c r="C27" s="163"/>
      <c r="D27" s="163"/>
      <c r="E27" s="163"/>
      <c r="F27" s="163"/>
      <c r="G27" s="163"/>
      <c r="H27" s="164"/>
    </row>
    <row r="28" spans="1:8" ht="10.5">
      <c r="A28" s="217" t="s">
        <v>199</v>
      </c>
      <c r="B28" s="163"/>
      <c r="C28" s="263" t="s">
        <v>200</v>
      </c>
      <c r="D28" s="163"/>
      <c r="E28" s="263" t="s">
        <v>201</v>
      </c>
      <c r="F28" s="163"/>
      <c r="G28" s="163"/>
      <c r="H28" s="164"/>
    </row>
    <row r="29" spans="1:8" ht="10.5" customHeight="1">
      <c r="A29" s="217"/>
      <c r="B29" s="163"/>
      <c r="C29" s="163"/>
      <c r="D29" s="163"/>
      <c r="E29" s="263" t="s">
        <v>202</v>
      </c>
      <c r="F29" s="163"/>
      <c r="G29" s="163"/>
      <c r="H29" s="164"/>
    </row>
    <row r="30" spans="1:8" ht="10.5">
      <c r="A30" s="217" t="s">
        <v>203</v>
      </c>
      <c r="B30" s="163"/>
      <c r="C30" s="263" t="s">
        <v>204</v>
      </c>
      <c r="D30" s="163"/>
      <c r="E30" s="263" t="s">
        <v>205</v>
      </c>
      <c r="F30" s="163"/>
      <c r="G30" s="163"/>
      <c r="H30" s="164"/>
    </row>
    <row r="31" spans="1:8" ht="10.5">
      <c r="A31" s="217"/>
      <c r="B31" s="163"/>
      <c r="C31" s="163"/>
      <c r="D31" s="163"/>
      <c r="E31" s="263" t="s">
        <v>206</v>
      </c>
      <c r="F31" s="163"/>
      <c r="G31" s="163"/>
      <c r="H31" s="164"/>
    </row>
    <row r="32" spans="1:8" ht="10.5" customHeight="1">
      <c r="A32" s="217"/>
      <c r="B32" s="163"/>
      <c r="C32" s="163"/>
      <c r="D32" s="163"/>
      <c r="E32" s="263" t="s">
        <v>207</v>
      </c>
      <c r="F32" s="163"/>
      <c r="G32" s="163"/>
      <c r="H32" s="164"/>
    </row>
    <row r="33" spans="1:8" ht="10.5">
      <c r="A33" s="217"/>
      <c r="B33" s="163"/>
      <c r="C33" s="263" t="s">
        <v>208</v>
      </c>
      <c r="D33" s="163"/>
      <c r="E33" s="263" t="s">
        <v>209</v>
      </c>
      <c r="F33" s="163"/>
      <c r="G33" s="163"/>
      <c r="H33" s="164"/>
    </row>
    <row r="34" spans="1:8" ht="10.5">
      <c r="A34" s="217"/>
      <c r="B34" s="163"/>
      <c r="C34" s="163"/>
      <c r="D34" s="163"/>
      <c r="E34" s="263" t="s">
        <v>210</v>
      </c>
      <c r="F34" s="163"/>
      <c r="G34" s="163"/>
      <c r="H34" s="164"/>
    </row>
    <row r="35" spans="1:8" ht="10.5">
      <c r="A35" s="217"/>
      <c r="B35" s="163"/>
      <c r="C35" s="163"/>
      <c r="D35" s="163"/>
      <c r="E35" s="163"/>
      <c r="F35" s="163"/>
      <c r="G35" s="163"/>
      <c r="H35" s="164"/>
    </row>
    <row r="36" spans="1:8" ht="10.5">
      <c r="A36" s="217" t="s">
        <v>211</v>
      </c>
      <c r="B36" s="163"/>
      <c r="C36" s="163"/>
      <c r="D36" s="163"/>
      <c r="E36" s="163"/>
      <c r="F36" s="163"/>
      <c r="G36" s="163"/>
      <c r="H36" s="164"/>
    </row>
    <row r="37" spans="1:8" ht="10.5">
      <c r="A37" s="217" t="s">
        <v>212</v>
      </c>
      <c r="B37" s="163"/>
      <c r="C37" s="163"/>
      <c r="D37" s="163"/>
      <c r="E37" s="163"/>
      <c r="F37" s="163"/>
      <c r="G37" s="163"/>
      <c r="H37" s="164"/>
    </row>
    <row r="38" spans="1:8" ht="10.5">
      <c r="A38" s="217" t="s">
        <v>213</v>
      </c>
      <c r="B38" s="163"/>
      <c r="C38" s="163"/>
      <c r="D38" s="163"/>
      <c r="E38" s="163"/>
      <c r="F38" s="163"/>
      <c r="G38" s="163"/>
      <c r="H38" s="164"/>
    </row>
    <row r="39" spans="1:8" ht="10.5">
      <c r="A39" s="217" t="s">
        <v>214</v>
      </c>
      <c r="B39" s="163"/>
      <c r="C39" s="163"/>
      <c r="D39" s="163"/>
      <c r="E39" s="163"/>
      <c r="F39" s="163"/>
      <c r="G39" s="163"/>
      <c r="H39" s="164"/>
    </row>
    <row r="40" spans="1:8" ht="10.5" customHeight="1" thickBot="1">
      <c r="A40" s="294" t="s">
        <v>215</v>
      </c>
      <c r="B40" s="221"/>
      <c r="C40" s="221"/>
      <c r="D40" s="221"/>
      <c r="E40" s="221"/>
      <c r="F40" s="221"/>
      <c r="G40" s="221"/>
      <c r="H40" s="222"/>
    </row>
    <row r="41" ht="11.25" thickTop="1"/>
  </sheetData>
  <printOptions/>
  <pageMargins left="0.75" right="0.75" top="1" bottom="1" header="0.5118110236220472" footer="0.5118110236220472"/>
  <pageSetup orientation="portrait" paperSize="9" r:id="rId1"/>
  <headerFooter alignWithMargins="0">
    <oddHeader>&amp;C&amp;F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showGridLines="0" workbookViewId="0" topLeftCell="A1">
      <selection activeCell="A25" sqref="A25"/>
    </sheetView>
  </sheetViews>
  <sheetFormatPr defaultColWidth="9.140625" defaultRowHeight="12.75"/>
  <cols>
    <col min="1" max="1" width="9.8515625" style="113" customWidth="1"/>
    <col min="2" max="7" width="8.421875" style="113" customWidth="1"/>
    <col min="8" max="8" width="9.28125" style="114" customWidth="1"/>
    <col min="9" max="9" width="2.8515625" style="114" customWidth="1"/>
    <col min="10" max="10" width="3.28125" style="114" customWidth="1"/>
    <col min="11" max="11" width="6.421875" style="114" customWidth="1"/>
    <col min="12" max="12" width="6.00390625" style="114" customWidth="1"/>
    <col min="13" max="13" width="7.140625" style="114" customWidth="1"/>
    <col min="14" max="16384" width="7.57421875" style="114" customWidth="1"/>
  </cols>
  <sheetData>
    <row r="1" ht="14.25" customHeight="1" thickBot="1">
      <c r="A1" s="1" t="s">
        <v>216</v>
      </c>
    </row>
    <row r="2" spans="1:13" ht="12" customHeight="1" thickTop="1">
      <c r="A2" s="245" t="s">
        <v>217</v>
      </c>
      <c r="B2" s="115"/>
      <c r="C2" s="115"/>
      <c r="D2" s="115"/>
      <c r="E2" s="115"/>
      <c r="F2" s="115"/>
      <c r="G2" s="115"/>
      <c r="H2" s="116"/>
      <c r="J2"/>
      <c r="K2"/>
      <c r="L2"/>
      <c r="M2"/>
    </row>
    <row r="3" spans="1:13" ht="10.5" customHeight="1">
      <c r="A3" s="307" t="s">
        <v>218</v>
      </c>
      <c r="B3" s="117"/>
      <c r="C3" s="117"/>
      <c r="D3" s="117"/>
      <c r="E3" s="117"/>
      <c r="F3" s="117"/>
      <c r="G3" s="117"/>
      <c r="H3" s="118"/>
      <c r="J3"/>
      <c r="K3"/>
      <c r="L3"/>
      <c r="M3"/>
    </row>
    <row r="4" spans="1:13" ht="10.5" customHeight="1" thickBot="1">
      <c r="A4" s="246" t="s">
        <v>219</v>
      </c>
      <c r="B4" s="119"/>
      <c r="C4" s="119"/>
      <c r="D4" s="119"/>
      <c r="E4" s="119"/>
      <c r="F4" s="119"/>
      <c r="G4" s="119"/>
      <c r="H4" s="120"/>
      <c r="J4"/>
      <c r="K4"/>
      <c r="L4"/>
      <c r="M4"/>
    </row>
    <row r="5" spans="4:13" ht="5.25" customHeight="1" thickBot="1" thickTop="1">
      <c r="D5" s="114"/>
      <c r="J5"/>
      <c r="K5"/>
      <c r="L5"/>
      <c r="M5"/>
    </row>
    <row r="6" spans="1:13" ht="11.25" customHeight="1" thickTop="1">
      <c r="A6" s="121"/>
      <c r="B6" s="122"/>
      <c r="C6" s="123" t="s">
        <v>220</v>
      </c>
      <c r="D6" s="122"/>
      <c r="E6" s="122"/>
      <c r="F6" s="122"/>
      <c r="G6" s="122"/>
      <c r="H6" s="124"/>
      <c r="J6" s="243" t="s">
        <v>10</v>
      </c>
      <c r="K6" s="234"/>
      <c r="L6" s="234"/>
      <c r="M6" s="235"/>
    </row>
    <row r="7" spans="1:13" ht="11.25" customHeight="1" thickBot="1">
      <c r="A7" s="125" t="s">
        <v>221</v>
      </c>
      <c r="B7" s="126" t="s">
        <v>6</v>
      </c>
      <c r="C7" s="127" t="s">
        <v>222</v>
      </c>
      <c r="D7" s="127" t="s">
        <v>223</v>
      </c>
      <c r="E7" s="127" t="s">
        <v>224</v>
      </c>
      <c r="F7" s="127" t="s">
        <v>225</v>
      </c>
      <c r="G7" s="127" t="s">
        <v>226</v>
      </c>
      <c r="H7" s="128"/>
      <c r="J7" s="236"/>
      <c r="K7" s="237"/>
      <c r="L7" s="237"/>
      <c r="M7" s="238"/>
    </row>
    <row r="8" spans="1:13" ht="11.25" customHeight="1" thickBot="1" thickTop="1">
      <c r="A8" s="129" t="s">
        <v>227</v>
      </c>
      <c r="B8" s="130">
        <f>SUM(C8:G8)</f>
        <v>5</v>
      </c>
      <c r="C8" s="131">
        <v>1</v>
      </c>
      <c r="D8" s="132">
        <v>1</v>
      </c>
      <c r="E8" s="132">
        <v>1</v>
      </c>
      <c r="F8" s="132">
        <v>1</v>
      </c>
      <c r="G8" s="133">
        <v>1</v>
      </c>
      <c r="H8" s="128"/>
      <c r="J8" s="236"/>
      <c r="K8" s="156"/>
      <c r="L8" s="286" t="s">
        <v>13</v>
      </c>
      <c r="M8" s="238"/>
    </row>
    <row r="9" spans="1:13" ht="11.25" customHeight="1" thickBot="1" thickTop="1">
      <c r="A9" s="129" t="s">
        <v>228</v>
      </c>
      <c r="B9" s="134">
        <f>SUM(C9:G9)</f>
        <v>5</v>
      </c>
      <c r="C9" s="135">
        <v>1</v>
      </c>
      <c r="D9" s="136">
        <v>1</v>
      </c>
      <c r="E9" s="136">
        <v>1</v>
      </c>
      <c r="F9" s="136">
        <v>1</v>
      </c>
      <c r="G9" s="137">
        <v>1</v>
      </c>
      <c r="H9" s="128"/>
      <c r="J9" s="236"/>
      <c r="K9" s="239"/>
      <c r="L9" s="286"/>
      <c r="M9" s="238"/>
    </row>
    <row r="10" spans="1:13" ht="11.25" customHeight="1" thickBot="1" thickTop="1">
      <c r="A10" s="129" t="s">
        <v>229</v>
      </c>
      <c r="B10" s="138">
        <f>SUM(C10:G10)</f>
        <v>5</v>
      </c>
      <c r="C10" s="139">
        <v>1</v>
      </c>
      <c r="D10" s="140">
        <v>1</v>
      </c>
      <c r="E10" s="140">
        <v>1</v>
      </c>
      <c r="F10" s="140">
        <v>1</v>
      </c>
      <c r="G10" s="141">
        <v>1</v>
      </c>
      <c r="H10" s="128"/>
      <c r="J10" s="236"/>
      <c r="K10" s="110"/>
      <c r="L10" s="286" t="s">
        <v>15</v>
      </c>
      <c r="M10" s="238"/>
    </row>
    <row r="11" spans="1:13" ht="11.25" customHeight="1" thickBot="1" thickTop="1">
      <c r="A11" s="142"/>
      <c r="B11" s="136"/>
      <c r="C11" s="143" t="s">
        <v>230</v>
      </c>
      <c r="D11" s="143" t="s">
        <v>230</v>
      </c>
      <c r="E11" s="143" t="s">
        <v>230</v>
      </c>
      <c r="F11" s="143" t="s">
        <v>230</v>
      </c>
      <c r="G11" s="143" t="s">
        <v>230</v>
      </c>
      <c r="H11" s="128"/>
      <c r="J11" s="236"/>
      <c r="K11" s="239"/>
      <c r="L11" s="286"/>
      <c r="M11" s="238"/>
    </row>
    <row r="12" spans="1:13" ht="11.25" customHeight="1" thickBot="1" thickTop="1">
      <c r="A12" s="129" t="s">
        <v>231</v>
      </c>
      <c r="B12" s="136"/>
      <c r="C12" s="144">
        <f>SUM(C8:C10)</f>
        <v>3</v>
      </c>
      <c r="D12" s="145">
        <f>SUM(D8:D10)</f>
        <v>3</v>
      </c>
      <c r="E12" s="145">
        <f>SUM(E8:E10)</f>
        <v>3</v>
      </c>
      <c r="F12" s="145">
        <f>SUM(F8:F10)</f>
        <v>3</v>
      </c>
      <c r="G12" s="146">
        <f>SUM(G8:G10)</f>
        <v>3</v>
      </c>
      <c r="H12" s="128"/>
      <c r="J12" s="236"/>
      <c r="K12" s="244"/>
      <c r="L12" s="286" t="s">
        <v>18</v>
      </c>
      <c r="M12" s="238"/>
    </row>
    <row r="13" spans="1:13" ht="11.25" customHeight="1" thickBot="1" thickTop="1">
      <c r="A13" s="142"/>
      <c r="B13" s="136"/>
      <c r="C13" s="136"/>
      <c r="D13" s="136"/>
      <c r="E13" s="136"/>
      <c r="F13" s="136"/>
      <c r="G13" s="136"/>
      <c r="H13" s="128"/>
      <c r="J13" s="240"/>
      <c r="K13" s="241"/>
      <c r="L13" s="241"/>
      <c r="M13" s="242"/>
    </row>
    <row r="14" spans="1:8" ht="11.25" customHeight="1" thickBot="1" thickTop="1">
      <c r="A14" s="147"/>
      <c r="B14" s="148" t="s">
        <v>232</v>
      </c>
      <c r="C14" s="144">
        <v>180</v>
      </c>
      <c r="D14" s="145">
        <v>80</v>
      </c>
      <c r="E14" s="145">
        <v>200</v>
      </c>
      <c r="F14" s="145">
        <v>160</v>
      </c>
      <c r="G14" s="146">
        <v>220</v>
      </c>
      <c r="H14" s="149"/>
    </row>
    <row r="15" spans="1:8" ht="11.25" customHeight="1" thickBot="1" thickTop="1">
      <c r="A15" s="150" t="s">
        <v>233</v>
      </c>
      <c r="B15" s="151" t="s">
        <v>234</v>
      </c>
      <c r="C15" s="308" t="s">
        <v>235</v>
      </c>
      <c r="D15" s="122"/>
      <c r="E15" s="152"/>
      <c r="F15" s="152"/>
      <c r="G15" s="152"/>
      <c r="H15" s="124"/>
    </row>
    <row r="16" spans="1:8" ht="11.25" customHeight="1" thickTop="1">
      <c r="A16" s="129" t="s">
        <v>227</v>
      </c>
      <c r="B16" s="130">
        <v>310</v>
      </c>
      <c r="C16" s="136">
        <v>10</v>
      </c>
      <c r="D16" s="136">
        <v>8</v>
      </c>
      <c r="E16" s="136">
        <v>6</v>
      </c>
      <c r="F16" s="136">
        <v>5</v>
      </c>
      <c r="G16" s="136">
        <v>4</v>
      </c>
      <c r="H16" s="128"/>
    </row>
    <row r="17" spans="1:8" ht="11.25" customHeight="1">
      <c r="A17" s="129" t="s">
        <v>228</v>
      </c>
      <c r="B17" s="134">
        <v>260</v>
      </c>
      <c r="C17" s="136">
        <v>6</v>
      </c>
      <c r="D17" s="136">
        <v>5</v>
      </c>
      <c r="E17" s="136">
        <v>4</v>
      </c>
      <c r="F17" s="136">
        <v>3</v>
      </c>
      <c r="G17" s="136">
        <v>6</v>
      </c>
      <c r="H17" s="128"/>
    </row>
    <row r="18" spans="1:8" ht="11.25" customHeight="1" thickBot="1">
      <c r="A18" s="129" t="s">
        <v>229</v>
      </c>
      <c r="B18" s="138">
        <v>280</v>
      </c>
      <c r="C18" s="153">
        <v>3</v>
      </c>
      <c r="D18" s="153">
        <v>4</v>
      </c>
      <c r="E18" s="153">
        <v>5</v>
      </c>
      <c r="F18" s="153">
        <v>5</v>
      </c>
      <c r="G18" s="153">
        <v>9</v>
      </c>
      <c r="H18" s="149"/>
    </row>
    <row r="19" spans="1:8" ht="11.25" customHeight="1" thickBot="1" thickTop="1">
      <c r="A19" s="154"/>
      <c r="B19" s="152"/>
      <c r="C19" s="152"/>
      <c r="D19" s="152"/>
      <c r="E19" s="152"/>
      <c r="F19" s="152"/>
      <c r="G19" s="152"/>
      <c r="H19" s="124"/>
    </row>
    <row r="20" spans="1:8" ht="11.25" customHeight="1" thickBot="1" thickTop="1">
      <c r="A20" s="155" t="s">
        <v>236</v>
      </c>
      <c r="B20" s="309">
        <f>SUM(C20:G20)</f>
        <v>83</v>
      </c>
      <c r="C20" s="310">
        <f>C8*C16+C9*C17+C10*C18</f>
        <v>19</v>
      </c>
      <c r="D20" s="310">
        <f>D8*D16+D9*D17+D10*D18</f>
        <v>17</v>
      </c>
      <c r="E20" s="310">
        <f>E8*E16+E9*E17+E10*E18</f>
        <v>15</v>
      </c>
      <c r="F20" s="310">
        <f>F8*F16+F9*F17+F10*F18</f>
        <v>13</v>
      </c>
      <c r="G20" s="310">
        <f>G8*G16+G9*G17+G10*G18</f>
        <v>19</v>
      </c>
      <c r="H20" s="149"/>
    </row>
    <row r="21" ht="12" thickBot="1" thickTop="1"/>
    <row r="22" spans="1:8" ht="14.25" customHeight="1" thickTop="1">
      <c r="A22" s="216" t="s">
        <v>237</v>
      </c>
      <c r="B22" s="160"/>
      <c r="C22" s="160"/>
      <c r="D22" s="160"/>
      <c r="E22" s="160"/>
      <c r="F22" s="160"/>
      <c r="G22" s="160"/>
      <c r="H22" s="161"/>
    </row>
    <row r="23" spans="1:8" ht="10.5">
      <c r="A23" s="217" t="s">
        <v>238</v>
      </c>
      <c r="B23" s="163"/>
      <c r="C23" s="163"/>
      <c r="D23" s="163"/>
      <c r="E23" s="163"/>
      <c r="F23" s="163"/>
      <c r="G23" s="163"/>
      <c r="H23" s="164"/>
    </row>
    <row r="24" spans="1:8" ht="10.5">
      <c r="A24" s="217" t="s">
        <v>239</v>
      </c>
      <c r="B24" s="163"/>
      <c r="C24" s="163"/>
      <c r="D24" s="163"/>
      <c r="E24" s="163"/>
      <c r="F24" s="163"/>
      <c r="G24" s="163"/>
      <c r="H24" s="164"/>
    </row>
    <row r="25" spans="1:8" ht="10.5">
      <c r="A25" s="217" t="s">
        <v>240</v>
      </c>
      <c r="B25" s="163"/>
      <c r="C25" s="163"/>
      <c r="D25" s="163"/>
      <c r="E25" s="163"/>
      <c r="F25" s="163"/>
      <c r="G25" s="163"/>
      <c r="H25" s="164"/>
    </row>
    <row r="26" spans="1:8" ht="10.5">
      <c r="A26" s="217" t="s">
        <v>241</v>
      </c>
      <c r="B26" s="163"/>
      <c r="C26" s="163"/>
      <c r="D26" s="163"/>
      <c r="E26" s="163"/>
      <c r="F26" s="163"/>
      <c r="G26" s="163"/>
      <c r="H26" s="164"/>
    </row>
    <row r="27" spans="1:8" ht="10.5">
      <c r="A27" s="217" t="s">
        <v>242</v>
      </c>
      <c r="B27" s="163"/>
      <c r="C27" s="163"/>
      <c r="D27" s="163"/>
      <c r="E27" s="163"/>
      <c r="F27" s="163"/>
      <c r="G27" s="163"/>
      <c r="H27" s="164"/>
    </row>
    <row r="28" spans="1:8" s="159" customFormat="1" ht="10.5">
      <c r="A28" s="254" t="s">
        <v>195</v>
      </c>
      <c r="B28" s="255"/>
      <c r="C28" s="255"/>
      <c r="D28" s="255"/>
      <c r="E28" s="255"/>
      <c r="F28" s="255"/>
      <c r="G28" s="255"/>
      <c r="H28" s="256"/>
    </row>
    <row r="29" spans="1:8" ht="5.25" customHeight="1">
      <c r="A29" s="217"/>
      <c r="B29" s="163"/>
      <c r="C29" s="163"/>
      <c r="D29" s="163"/>
      <c r="E29" s="163"/>
      <c r="F29" s="163"/>
      <c r="G29" s="163"/>
      <c r="H29" s="164"/>
    </row>
    <row r="30" spans="1:11" ht="12.75">
      <c r="A30" s="217" t="s">
        <v>196</v>
      </c>
      <c r="B30" s="163"/>
      <c r="C30" s="263" t="s">
        <v>243</v>
      </c>
      <c r="D30" s="163"/>
      <c r="E30" s="263" t="s">
        <v>244</v>
      </c>
      <c r="F30" s="163"/>
      <c r="G30" s="163"/>
      <c r="H30" s="164"/>
      <c r="K30"/>
    </row>
    <row r="31" spans="1:8" ht="8.25" customHeight="1">
      <c r="A31" s="217"/>
      <c r="B31" s="163"/>
      <c r="C31" s="163"/>
      <c r="D31" s="163"/>
      <c r="E31" s="263" t="s">
        <v>245</v>
      </c>
      <c r="F31" s="163"/>
      <c r="G31" s="163"/>
      <c r="H31" s="164"/>
    </row>
    <row r="32" spans="1:8" ht="10.5">
      <c r="A32" s="217" t="s">
        <v>199</v>
      </c>
      <c r="B32" s="163"/>
      <c r="C32" s="263" t="s">
        <v>246</v>
      </c>
      <c r="D32" s="163"/>
      <c r="E32" s="263" t="s">
        <v>247</v>
      </c>
      <c r="F32" s="163"/>
      <c r="G32" s="163"/>
      <c r="H32" s="164"/>
    </row>
    <row r="33" spans="1:8" ht="10.5">
      <c r="A33" s="217"/>
      <c r="B33" s="163"/>
      <c r="C33" s="163"/>
      <c r="D33" s="163"/>
      <c r="E33" s="263" t="s">
        <v>248</v>
      </c>
      <c r="F33" s="163"/>
      <c r="G33" s="163"/>
      <c r="H33" s="164"/>
    </row>
    <row r="34" spans="1:8" ht="5.25" customHeight="1">
      <c r="A34" s="217"/>
      <c r="B34" s="163"/>
      <c r="C34" s="163"/>
      <c r="D34" s="163"/>
      <c r="E34" s="163"/>
      <c r="F34" s="163"/>
      <c r="G34" s="163"/>
      <c r="H34" s="164"/>
    </row>
    <row r="35" spans="1:8" ht="10.5">
      <c r="A35" s="217" t="s">
        <v>203</v>
      </c>
      <c r="B35" s="163"/>
      <c r="C35" s="263" t="s">
        <v>249</v>
      </c>
      <c r="D35" s="163"/>
      <c r="E35" s="263" t="s">
        <v>250</v>
      </c>
      <c r="F35" s="163"/>
      <c r="G35" s="163"/>
      <c r="H35" s="164"/>
    </row>
    <row r="36" spans="1:8" ht="10.5">
      <c r="A36" s="217"/>
      <c r="B36" s="163"/>
      <c r="C36" s="163"/>
      <c r="D36" s="163"/>
      <c r="E36" s="263" t="s">
        <v>251</v>
      </c>
      <c r="F36" s="163"/>
      <c r="G36" s="163"/>
      <c r="H36" s="164"/>
    </row>
    <row r="37" spans="1:8" ht="5.25" customHeight="1">
      <c r="A37" s="217"/>
      <c r="B37" s="163"/>
      <c r="C37" s="163"/>
      <c r="D37" s="163"/>
      <c r="E37" s="163"/>
      <c r="F37" s="163"/>
      <c r="G37" s="163"/>
      <c r="H37" s="164"/>
    </row>
    <row r="38" spans="1:8" ht="10.5">
      <c r="A38" s="217"/>
      <c r="B38" s="163"/>
      <c r="C38" s="263" t="s">
        <v>252</v>
      </c>
      <c r="D38" s="163"/>
      <c r="E38" s="263" t="s">
        <v>253</v>
      </c>
      <c r="F38" s="163"/>
      <c r="G38" s="163"/>
      <c r="H38" s="164"/>
    </row>
    <row r="39" spans="1:8" ht="10.5">
      <c r="A39" s="217"/>
      <c r="B39" s="163"/>
      <c r="C39" s="163"/>
      <c r="D39" s="163"/>
      <c r="E39" s="263" t="s">
        <v>254</v>
      </c>
      <c r="F39" s="163"/>
      <c r="G39" s="163"/>
      <c r="H39" s="164"/>
    </row>
    <row r="40" spans="1:8" ht="5.25" customHeight="1">
      <c r="A40" s="217"/>
      <c r="B40" s="163"/>
      <c r="C40" s="163"/>
      <c r="D40" s="163"/>
      <c r="E40" s="163"/>
      <c r="F40" s="163"/>
      <c r="G40" s="163"/>
      <c r="H40" s="164"/>
    </row>
    <row r="41" spans="1:8" ht="10.5">
      <c r="A41" s="217"/>
      <c r="B41" s="163"/>
      <c r="C41" s="263" t="s">
        <v>255</v>
      </c>
      <c r="D41" s="163"/>
      <c r="E41" s="263" t="s">
        <v>256</v>
      </c>
      <c r="F41" s="163"/>
      <c r="G41" s="163"/>
      <c r="H41" s="164"/>
    </row>
    <row r="42" spans="1:8" ht="10.5">
      <c r="A42" s="217"/>
      <c r="B42" s="163"/>
      <c r="C42" s="163"/>
      <c r="D42" s="163"/>
      <c r="E42" s="263" t="s">
        <v>257</v>
      </c>
      <c r="F42" s="163"/>
      <c r="G42" s="163"/>
      <c r="H42" s="164"/>
    </row>
    <row r="43" spans="1:8" ht="10.5">
      <c r="A43" s="217"/>
      <c r="B43" s="163"/>
      <c r="C43" s="163"/>
      <c r="D43" s="163"/>
      <c r="E43" s="163"/>
      <c r="F43" s="163"/>
      <c r="G43" s="163"/>
      <c r="H43" s="164"/>
    </row>
    <row r="44" spans="1:8" ht="10.5">
      <c r="A44" s="217" t="s">
        <v>258</v>
      </c>
      <c r="B44" s="163"/>
      <c r="C44" s="163"/>
      <c r="D44" s="163"/>
      <c r="E44" s="163"/>
      <c r="F44" s="163"/>
      <c r="G44" s="163"/>
      <c r="H44" s="164"/>
    </row>
    <row r="45" spans="1:8" ht="10.5">
      <c r="A45" s="217" t="s">
        <v>259</v>
      </c>
      <c r="B45" s="163"/>
      <c r="C45" s="163"/>
      <c r="D45" s="163"/>
      <c r="E45" s="163"/>
      <c r="F45" s="163"/>
      <c r="G45" s="163"/>
      <c r="H45" s="164"/>
    </row>
    <row r="46" spans="1:8" ht="10.5">
      <c r="A46" s="217" t="s">
        <v>260</v>
      </c>
      <c r="B46" s="163"/>
      <c r="C46" s="163"/>
      <c r="D46" s="163"/>
      <c r="E46" s="163"/>
      <c r="F46" s="163"/>
      <c r="G46" s="163"/>
      <c r="H46" s="164"/>
    </row>
    <row r="47" spans="1:8" ht="10.5" customHeight="1" thickBot="1">
      <c r="A47" s="294" t="s">
        <v>261</v>
      </c>
      <c r="B47" s="221"/>
      <c r="C47" s="221"/>
      <c r="D47" s="221"/>
      <c r="E47" s="221"/>
      <c r="F47" s="221"/>
      <c r="G47" s="221"/>
      <c r="H47" s="222"/>
    </row>
    <row r="48" ht="11.25" thickTop="1"/>
  </sheetData>
  <printOptions/>
  <pageMargins left="0.75" right="0.75" top="1" bottom="1" header="0.5118110236220472" footer="0.5118110236220472"/>
  <pageSetup orientation="portrait" paperSize="9" r:id="rId1"/>
  <headerFooter alignWithMargins="0">
    <oddHeader>&amp;C&amp;F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46"/>
  <sheetViews>
    <sheetView showGridLines="0" workbookViewId="0" topLeftCell="A1">
      <selection activeCell="B1" sqref="B1"/>
    </sheetView>
  </sheetViews>
  <sheetFormatPr defaultColWidth="9.140625" defaultRowHeight="12.75"/>
  <cols>
    <col min="1" max="1" width="7.28125" style="0" customWidth="1"/>
    <col min="3" max="3" width="9.421875" style="0" customWidth="1"/>
    <col min="4" max="4" width="9.8515625" style="0" customWidth="1"/>
    <col min="5" max="5" width="2.7109375" style="0" customWidth="1"/>
    <col min="6" max="6" width="5.140625" style="0" customWidth="1"/>
    <col min="7" max="7" width="5.421875" style="0" customWidth="1"/>
    <col min="8" max="8" width="5.140625" style="0" customWidth="1"/>
    <col min="9" max="9" width="5.7109375" style="0" customWidth="1"/>
    <col min="10" max="10" width="5.140625" style="0" customWidth="1"/>
    <col min="11" max="11" width="4.00390625" style="0" customWidth="1"/>
    <col min="12" max="12" width="4.7109375" style="0" customWidth="1"/>
    <col min="13" max="13" width="3.28125" style="0" customWidth="1"/>
    <col min="14" max="14" width="3.00390625" style="0" customWidth="1"/>
    <col min="15" max="15" width="7.7109375" style="0" customWidth="1"/>
    <col min="16" max="16" width="7.8515625" style="0" customWidth="1"/>
    <col min="17" max="17" width="5.8515625" style="0" customWidth="1"/>
  </cols>
  <sheetData>
    <row r="1" spans="1:12" ht="14.25" customHeight="1" thickBot="1">
      <c r="A1" s="1" t="s">
        <v>262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" customHeight="1" thickTop="1">
      <c r="A2" s="245" t="s">
        <v>263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</row>
    <row r="3" spans="1:12" ht="10.5" customHeight="1">
      <c r="A3" s="307" t="s">
        <v>264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2"/>
    </row>
    <row r="4" spans="1:12" ht="10.5" customHeight="1" thickBot="1">
      <c r="A4" s="246" t="s">
        <v>265</v>
      </c>
      <c r="B4" s="5"/>
      <c r="C4" s="5"/>
      <c r="D4" s="5"/>
      <c r="E4" s="5"/>
      <c r="F4" s="5"/>
      <c r="G4" s="5"/>
      <c r="H4" s="5"/>
      <c r="I4" s="5"/>
      <c r="J4" s="5"/>
      <c r="K4" s="5"/>
      <c r="L4" s="6"/>
    </row>
    <row r="5" ht="5.25" customHeight="1" thickBot="1" thickTop="1"/>
    <row r="6" spans="1:17" ht="14.25" thickBot="1" thickTop="1">
      <c r="A6" s="7" t="s">
        <v>266</v>
      </c>
      <c r="B6" s="313" t="s">
        <v>267</v>
      </c>
      <c r="C6" s="8"/>
      <c r="D6" s="314" t="s">
        <v>268</v>
      </c>
      <c r="E6" s="8"/>
      <c r="F6" s="314" t="s">
        <v>269</v>
      </c>
      <c r="G6" s="314" t="s">
        <v>270</v>
      </c>
      <c r="H6" s="314" t="s">
        <v>271</v>
      </c>
      <c r="I6" s="314" t="s">
        <v>272</v>
      </c>
      <c r="J6" s="314" t="s">
        <v>273</v>
      </c>
      <c r="K6" s="314" t="s">
        <v>274</v>
      </c>
      <c r="L6" s="315" t="s">
        <v>275</v>
      </c>
      <c r="N6" s="243" t="s">
        <v>10</v>
      </c>
      <c r="O6" s="234"/>
      <c r="P6" s="234"/>
      <c r="Q6" s="235"/>
    </row>
    <row r="7" spans="1:17" ht="12" customHeight="1" thickBot="1" thickTop="1">
      <c r="A7" s="316" t="s">
        <v>276</v>
      </c>
      <c r="B7" s="317" t="s">
        <v>277</v>
      </c>
      <c r="C7" s="318"/>
      <c r="D7" s="9">
        <v>4</v>
      </c>
      <c r="E7" s="319"/>
      <c r="F7" s="320">
        <v>0</v>
      </c>
      <c r="G7" s="320">
        <v>0</v>
      </c>
      <c r="H7" s="320">
        <v>1</v>
      </c>
      <c r="I7" s="320">
        <v>1</v>
      </c>
      <c r="J7" s="320">
        <v>1</v>
      </c>
      <c r="K7" s="320">
        <v>1</v>
      </c>
      <c r="L7" s="321">
        <v>1</v>
      </c>
      <c r="N7" s="236"/>
      <c r="O7" s="237"/>
      <c r="P7" s="237"/>
      <c r="Q7" s="238"/>
    </row>
    <row r="8" spans="1:17" ht="12" customHeight="1" thickBot="1" thickTop="1">
      <c r="A8" s="316" t="s">
        <v>278</v>
      </c>
      <c r="B8" s="317" t="s">
        <v>279</v>
      </c>
      <c r="C8" s="318"/>
      <c r="D8" s="322">
        <v>4</v>
      </c>
      <c r="E8" s="319"/>
      <c r="F8" s="320">
        <v>1</v>
      </c>
      <c r="G8" s="320">
        <v>0</v>
      </c>
      <c r="H8" s="320">
        <v>0</v>
      </c>
      <c r="I8" s="320">
        <v>1</v>
      </c>
      <c r="J8" s="320">
        <v>1</v>
      </c>
      <c r="K8" s="320">
        <v>1</v>
      </c>
      <c r="L8" s="321">
        <v>1</v>
      </c>
      <c r="N8" s="236"/>
      <c r="O8" s="156"/>
      <c r="P8" s="286" t="s">
        <v>13</v>
      </c>
      <c r="Q8" s="238"/>
    </row>
    <row r="9" spans="1:17" ht="12" customHeight="1" thickBot="1" thickTop="1">
      <c r="A9" s="316" t="s">
        <v>280</v>
      </c>
      <c r="B9" s="317" t="s">
        <v>281</v>
      </c>
      <c r="C9" s="318"/>
      <c r="D9" s="322">
        <v>4</v>
      </c>
      <c r="E9" s="319"/>
      <c r="F9" s="320">
        <v>1</v>
      </c>
      <c r="G9" s="320">
        <v>1</v>
      </c>
      <c r="H9" s="320">
        <v>0</v>
      </c>
      <c r="I9" s="320">
        <v>0</v>
      </c>
      <c r="J9" s="320">
        <v>1</v>
      </c>
      <c r="K9" s="320">
        <v>1</v>
      </c>
      <c r="L9" s="321">
        <v>1</v>
      </c>
      <c r="N9" s="236"/>
      <c r="O9" s="239"/>
      <c r="P9" s="286"/>
      <c r="Q9" s="238"/>
    </row>
    <row r="10" spans="1:17" ht="12" customHeight="1" thickBot="1" thickTop="1">
      <c r="A10" s="316" t="s">
        <v>282</v>
      </c>
      <c r="B10" s="317" t="s">
        <v>283</v>
      </c>
      <c r="C10" s="318"/>
      <c r="D10" s="322">
        <v>6</v>
      </c>
      <c r="E10" s="319"/>
      <c r="F10" s="320">
        <v>1</v>
      </c>
      <c r="G10" s="320">
        <v>1</v>
      </c>
      <c r="H10" s="320">
        <v>1</v>
      </c>
      <c r="I10" s="320">
        <v>0</v>
      </c>
      <c r="J10" s="320">
        <v>0</v>
      </c>
      <c r="K10" s="320">
        <v>1</v>
      </c>
      <c r="L10" s="321">
        <v>1</v>
      </c>
      <c r="N10" s="236"/>
      <c r="O10" s="110"/>
      <c r="P10" s="286" t="s">
        <v>15</v>
      </c>
      <c r="Q10" s="238"/>
    </row>
    <row r="11" spans="1:17" ht="12" customHeight="1" thickBot="1" thickTop="1">
      <c r="A11" s="316" t="s">
        <v>284</v>
      </c>
      <c r="B11" s="317" t="s">
        <v>285</v>
      </c>
      <c r="C11" s="318"/>
      <c r="D11" s="322">
        <v>6</v>
      </c>
      <c r="E11" s="319"/>
      <c r="F11" s="320">
        <v>1</v>
      </c>
      <c r="G11" s="320">
        <v>1</v>
      </c>
      <c r="H11" s="320">
        <v>1</v>
      </c>
      <c r="I11" s="320">
        <v>1</v>
      </c>
      <c r="J11" s="320">
        <v>0</v>
      </c>
      <c r="K11" s="320">
        <v>0</v>
      </c>
      <c r="L11" s="321">
        <v>1</v>
      </c>
      <c r="N11" s="236"/>
      <c r="O11" s="239"/>
      <c r="P11" s="286"/>
      <c r="Q11" s="238"/>
    </row>
    <row r="12" spans="1:17" ht="12" customHeight="1" thickBot="1" thickTop="1">
      <c r="A12" s="316" t="s">
        <v>286</v>
      </c>
      <c r="B12" s="317" t="s">
        <v>287</v>
      </c>
      <c r="C12" s="318"/>
      <c r="D12" s="322">
        <v>4</v>
      </c>
      <c r="E12" s="319"/>
      <c r="F12" s="320">
        <v>1</v>
      </c>
      <c r="G12" s="320">
        <v>1</v>
      </c>
      <c r="H12" s="320">
        <v>1</v>
      </c>
      <c r="I12" s="320">
        <v>1</v>
      </c>
      <c r="J12" s="320">
        <v>1</v>
      </c>
      <c r="K12" s="320">
        <v>0</v>
      </c>
      <c r="L12" s="321">
        <v>0</v>
      </c>
      <c r="N12" s="236"/>
      <c r="O12" s="244"/>
      <c r="P12" s="286" t="s">
        <v>18</v>
      </c>
      <c r="Q12" s="238"/>
    </row>
    <row r="13" spans="1:17" ht="12" customHeight="1" thickBot="1" thickTop="1">
      <c r="A13" s="323" t="s">
        <v>288</v>
      </c>
      <c r="B13" s="324" t="s">
        <v>289</v>
      </c>
      <c r="C13" s="325"/>
      <c r="D13" s="10">
        <v>4</v>
      </c>
      <c r="E13" s="326"/>
      <c r="F13" s="327">
        <v>0</v>
      </c>
      <c r="G13" s="327">
        <v>1</v>
      </c>
      <c r="H13" s="327">
        <v>1</v>
      </c>
      <c r="I13" s="327">
        <v>1</v>
      </c>
      <c r="J13" s="327">
        <v>1</v>
      </c>
      <c r="K13" s="327">
        <v>1</v>
      </c>
      <c r="L13" s="11">
        <v>0</v>
      </c>
      <c r="N13" s="240"/>
      <c r="O13" s="241"/>
      <c r="P13" s="241"/>
      <c r="Q13" s="242"/>
    </row>
    <row r="14" spans="1:12" ht="5.25" customHeight="1" thickBot="1" thickTop="1">
      <c r="A14" s="2"/>
      <c r="B14" s="2"/>
      <c r="C14" s="2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4.25" thickBot="1" thickTop="1">
      <c r="A15" s="2"/>
      <c r="B15" s="2"/>
      <c r="C15" s="13" t="s">
        <v>290</v>
      </c>
      <c r="D15" s="14">
        <f>SUM(D7:D13)</f>
        <v>32</v>
      </c>
      <c r="E15" s="14"/>
      <c r="F15" s="15">
        <f aca="true" t="shared" si="0" ref="F15:L15">$D$7*F7+$D$8*F8+$D$9*F9+$D$10*F10+$D$11*F11+$D$12*F12+$D$13*F13</f>
        <v>24</v>
      </c>
      <c r="G15" s="16">
        <f t="shared" si="0"/>
        <v>24</v>
      </c>
      <c r="H15" s="16">
        <f t="shared" si="0"/>
        <v>24</v>
      </c>
      <c r="I15" s="16">
        <f t="shared" si="0"/>
        <v>22</v>
      </c>
      <c r="J15" s="16">
        <f t="shared" si="0"/>
        <v>20</v>
      </c>
      <c r="K15" s="16">
        <f t="shared" si="0"/>
        <v>22</v>
      </c>
      <c r="L15" s="17">
        <f t="shared" si="0"/>
        <v>24</v>
      </c>
    </row>
    <row r="16" spans="1:12" ht="5.25" customHeight="1" thickBot="1" thickTop="1">
      <c r="A16" s="2"/>
      <c r="B16" s="2"/>
      <c r="C16" s="18"/>
      <c r="D16" s="14"/>
      <c r="E16" s="14"/>
      <c r="F16" s="14"/>
      <c r="G16" s="14"/>
      <c r="H16" s="14"/>
      <c r="I16" s="14"/>
      <c r="J16" s="14"/>
      <c r="K16" s="14"/>
      <c r="L16" s="14"/>
    </row>
    <row r="17" spans="1:12" ht="14.25" thickBot="1" thickTop="1">
      <c r="A17" s="2"/>
      <c r="B17" s="2"/>
      <c r="C17" s="13" t="s">
        <v>291</v>
      </c>
      <c r="F17" s="15">
        <v>22</v>
      </c>
      <c r="G17" s="16">
        <v>17</v>
      </c>
      <c r="H17" s="16">
        <v>13</v>
      </c>
      <c r="I17" s="16">
        <v>14</v>
      </c>
      <c r="J17" s="16">
        <v>15</v>
      </c>
      <c r="K17" s="16">
        <v>18</v>
      </c>
      <c r="L17" s="17">
        <v>24</v>
      </c>
    </row>
    <row r="18" spans="2:12" ht="5.25" customHeight="1" thickTop="1">
      <c r="B18" s="2"/>
      <c r="C18" s="2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13.5" thickBot="1">
      <c r="A19" s="2"/>
      <c r="B19" s="19" t="s">
        <v>292</v>
      </c>
      <c r="C19" s="2"/>
      <c r="D19" s="328">
        <v>40</v>
      </c>
      <c r="E19" s="12"/>
      <c r="F19" s="12"/>
      <c r="G19" s="12"/>
      <c r="H19" s="12"/>
      <c r="I19" s="12"/>
      <c r="J19" s="12"/>
      <c r="K19" s="12"/>
      <c r="L19" s="12"/>
    </row>
    <row r="20" spans="1:12" ht="14.25" thickBot="1" thickTop="1">
      <c r="A20" s="2"/>
      <c r="B20" s="19" t="s">
        <v>293</v>
      </c>
      <c r="C20" s="2"/>
      <c r="D20" s="329">
        <f>D15*D19</f>
        <v>1280</v>
      </c>
      <c r="E20" s="12"/>
      <c r="F20" s="20"/>
      <c r="G20" s="12"/>
      <c r="H20" s="12"/>
      <c r="I20" s="12"/>
      <c r="J20" s="12"/>
      <c r="K20" s="12"/>
      <c r="L20" s="12"/>
    </row>
    <row r="21" ht="5.25" customHeight="1" thickBot="1" thickTop="1"/>
    <row r="22" spans="1:12" ht="14.25" customHeight="1" thickTop="1">
      <c r="A22" s="216" t="s">
        <v>294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1"/>
    </row>
    <row r="23" spans="1:12" ht="10.5" customHeight="1">
      <c r="A23" s="217" t="s">
        <v>295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4"/>
    </row>
    <row r="24" spans="1:12" ht="10.5" customHeight="1">
      <c r="A24" s="217" t="s">
        <v>296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4"/>
    </row>
    <row r="25" spans="1:12" ht="10.5" customHeight="1">
      <c r="A25" s="217" t="s">
        <v>297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4"/>
    </row>
    <row r="26" spans="1:12" ht="10.5" customHeight="1">
      <c r="A26" s="217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4"/>
    </row>
    <row r="27" spans="1:12" s="159" customFormat="1" ht="10.5">
      <c r="A27" s="254" t="s">
        <v>195</v>
      </c>
      <c r="B27" s="255"/>
      <c r="C27" s="255"/>
      <c r="D27" s="255"/>
      <c r="E27" s="255"/>
      <c r="F27" s="255"/>
      <c r="G27" s="255"/>
      <c r="H27" s="255"/>
      <c r="I27" s="255"/>
      <c r="J27" s="255"/>
      <c r="K27" s="255"/>
      <c r="L27" s="256"/>
    </row>
    <row r="28" spans="1:12" ht="5.25" customHeight="1">
      <c r="A28" s="217"/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4"/>
    </row>
    <row r="29" spans="1:12" ht="10.5" customHeight="1">
      <c r="A29" s="217" t="s">
        <v>196</v>
      </c>
      <c r="B29" s="163"/>
      <c r="C29" s="263" t="s">
        <v>298</v>
      </c>
      <c r="D29" s="163"/>
      <c r="E29" s="263" t="s">
        <v>299</v>
      </c>
      <c r="F29" s="163"/>
      <c r="G29" s="163"/>
      <c r="H29" s="163"/>
      <c r="I29" s="163"/>
      <c r="J29" s="163"/>
      <c r="K29" s="163"/>
      <c r="L29" s="164"/>
    </row>
    <row r="30" spans="1:12" ht="5.25" customHeight="1">
      <c r="A30" s="217"/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4"/>
    </row>
    <row r="31" spans="1:12" ht="10.5" customHeight="1">
      <c r="A31" s="217" t="s">
        <v>199</v>
      </c>
      <c r="B31" s="163"/>
      <c r="C31" s="263" t="s">
        <v>300</v>
      </c>
      <c r="D31" s="163"/>
      <c r="E31" s="263" t="s">
        <v>301</v>
      </c>
      <c r="F31" s="163"/>
      <c r="G31" s="163"/>
      <c r="H31" s="163"/>
      <c r="I31" s="163"/>
      <c r="J31" s="163"/>
      <c r="K31" s="163"/>
      <c r="L31" s="164"/>
    </row>
    <row r="32" spans="1:12" ht="5.25" customHeight="1">
      <c r="A32" s="217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4"/>
    </row>
    <row r="33" spans="1:12" ht="10.5" customHeight="1">
      <c r="A33" s="217" t="s">
        <v>203</v>
      </c>
      <c r="B33" s="163"/>
      <c r="C33" s="263" t="s">
        <v>302</v>
      </c>
      <c r="D33" s="163"/>
      <c r="E33" s="263" t="s">
        <v>303</v>
      </c>
      <c r="F33" s="163"/>
      <c r="G33" s="163"/>
      <c r="H33" s="163"/>
      <c r="I33" s="163"/>
      <c r="J33" s="163"/>
      <c r="K33" s="163"/>
      <c r="L33" s="164"/>
    </row>
    <row r="34" spans="1:12" ht="10.5" customHeight="1">
      <c r="A34" s="217"/>
      <c r="B34" s="163"/>
      <c r="C34" s="163"/>
      <c r="D34" s="163"/>
      <c r="E34" s="263"/>
      <c r="F34" s="163"/>
      <c r="G34" s="163"/>
      <c r="H34" s="163"/>
      <c r="I34" s="163"/>
      <c r="J34" s="163"/>
      <c r="K34" s="163"/>
      <c r="L34" s="164"/>
    </row>
    <row r="35" spans="1:12" ht="5.25" customHeight="1">
      <c r="A35" s="217"/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4"/>
    </row>
    <row r="36" spans="1:12" ht="10.5" customHeight="1">
      <c r="A36" s="217"/>
      <c r="B36" s="163"/>
      <c r="C36" s="263" t="s">
        <v>304</v>
      </c>
      <c r="D36" s="163"/>
      <c r="E36" s="263" t="s">
        <v>305</v>
      </c>
      <c r="F36" s="163"/>
      <c r="G36" s="163"/>
      <c r="H36" s="163"/>
      <c r="I36" s="163"/>
      <c r="J36" s="163"/>
      <c r="K36" s="163"/>
      <c r="L36" s="164"/>
    </row>
    <row r="37" spans="1:12" ht="5.25" customHeight="1">
      <c r="A37" s="217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4"/>
    </row>
    <row r="38" spans="1:12" ht="10.5" customHeight="1">
      <c r="A38" s="217"/>
      <c r="B38" s="163"/>
      <c r="C38" s="263" t="s">
        <v>306</v>
      </c>
      <c r="D38" s="163"/>
      <c r="E38" s="263" t="s">
        <v>307</v>
      </c>
      <c r="F38" s="163"/>
      <c r="G38" s="163"/>
      <c r="H38" s="163"/>
      <c r="I38" s="163"/>
      <c r="J38" s="163"/>
      <c r="K38" s="163"/>
      <c r="L38" s="164"/>
    </row>
    <row r="39" spans="1:12" ht="10.5" customHeight="1">
      <c r="A39" s="217"/>
      <c r="B39" s="163"/>
      <c r="C39" s="163"/>
      <c r="D39" s="163"/>
      <c r="E39" s="263" t="s">
        <v>308</v>
      </c>
      <c r="F39" s="163"/>
      <c r="G39" s="163"/>
      <c r="H39" s="163"/>
      <c r="I39" s="163"/>
      <c r="J39" s="163"/>
      <c r="K39" s="163"/>
      <c r="L39" s="164"/>
    </row>
    <row r="40" spans="1:12" ht="5.25" customHeight="1">
      <c r="A40" s="217"/>
      <c r="B40" s="163"/>
      <c r="C40" s="163"/>
      <c r="D40" s="163"/>
      <c r="E40" s="263"/>
      <c r="F40" s="163"/>
      <c r="G40" s="163"/>
      <c r="H40" s="163"/>
      <c r="I40" s="163"/>
      <c r="J40" s="163"/>
      <c r="K40" s="163"/>
      <c r="L40" s="164"/>
    </row>
    <row r="41" spans="1:12" ht="10.5" customHeight="1">
      <c r="A41" s="217" t="s">
        <v>309</v>
      </c>
      <c r="B41" s="163"/>
      <c r="C41" s="263" t="s">
        <v>310</v>
      </c>
      <c r="D41" s="163"/>
      <c r="E41" s="263" t="s">
        <v>311</v>
      </c>
      <c r="F41" s="163"/>
      <c r="G41" s="163"/>
      <c r="H41" s="163"/>
      <c r="I41" s="163"/>
      <c r="J41" s="163"/>
      <c r="K41" s="163"/>
      <c r="L41" s="164"/>
    </row>
    <row r="42" spans="1:12" ht="10.5" customHeight="1">
      <c r="A42" s="217"/>
      <c r="B42" s="163"/>
      <c r="C42" s="163"/>
      <c r="D42" s="163"/>
      <c r="E42" s="263" t="s">
        <v>312</v>
      </c>
      <c r="F42" s="163"/>
      <c r="G42" s="163"/>
      <c r="H42" s="163"/>
      <c r="I42" s="163"/>
      <c r="J42" s="163"/>
      <c r="K42" s="163"/>
      <c r="L42" s="164"/>
    </row>
    <row r="43" spans="1:12" ht="10.5" customHeight="1">
      <c r="A43" s="217" t="s">
        <v>313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4"/>
    </row>
    <row r="44" spans="1:12" ht="10.5" customHeight="1">
      <c r="A44" s="217" t="s">
        <v>314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4"/>
    </row>
    <row r="45" spans="1:12" ht="10.5" customHeight="1">
      <c r="A45" s="217" t="s">
        <v>315</v>
      </c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4"/>
    </row>
    <row r="46" spans="1:12" ht="10.5" customHeight="1" thickBot="1">
      <c r="A46" s="294" t="s">
        <v>316</v>
      </c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2"/>
    </row>
    <row r="47" ht="13.5" thickTop="1"/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6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2.8515625" style="87" customWidth="1"/>
    <col min="2" max="3" width="8.140625" style="87" customWidth="1"/>
    <col min="4" max="4" width="8.7109375" style="87" customWidth="1"/>
    <col min="5" max="5" width="8.57421875" style="87" customWidth="1"/>
    <col min="6" max="6" width="8.421875" style="87" customWidth="1"/>
    <col min="7" max="8" width="8.57421875" style="87" customWidth="1"/>
    <col min="9" max="9" width="4.28125" style="88" customWidth="1"/>
    <col min="10" max="10" width="3.140625" style="88" customWidth="1"/>
    <col min="11" max="11" width="6.00390625" style="88" customWidth="1"/>
    <col min="12" max="12" width="7.57421875" style="88" customWidth="1"/>
    <col min="13" max="13" width="5.57421875" style="88" customWidth="1"/>
    <col min="14" max="16384" width="7.57421875" style="88" customWidth="1"/>
  </cols>
  <sheetData>
    <row r="1" ht="14.25" customHeight="1" thickBot="1">
      <c r="A1" s="86" t="s">
        <v>317</v>
      </c>
    </row>
    <row r="2" spans="1:7" ht="12" customHeight="1" thickTop="1">
      <c r="A2" s="330" t="s">
        <v>318</v>
      </c>
      <c r="B2" s="89"/>
      <c r="C2" s="89"/>
      <c r="D2" s="89"/>
      <c r="E2" s="89"/>
      <c r="F2" s="89"/>
      <c r="G2" s="90"/>
    </row>
    <row r="3" spans="1:7" ht="10.5" customHeight="1">
      <c r="A3" s="331" t="s">
        <v>319</v>
      </c>
      <c r="B3" s="333"/>
      <c r="C3" s="333"/>
      <c r="D3" s="333"/>
      <c r="E3" s="333"/>
      <c r="F3" s="333"/>
      <c r="G3" s="102"/>
    </row>
    <row r="4" spans="1:7" ht="10.5" customHeight="1" thickBot="1">
      <c r="A4" s="332" t="s">
        <v>320</v>
      </c>
      <c r="B4" s="92"/>
      <c r="C4" s="92"/>
      <c r="D4" s="92"/>
      <c r="E4" s="92"/>
      <c r="F4" s="92"/>
      <c r="G4" s="93"/>
    </row>
    <row r="5" spans="1:8" ht="11.25" customHeight="1" thickTop="1">
      <c r="A5" s="94"/>
      <c r="B5" s="95" t="s">
        <v>321</v>
      </c>
      <c r="C5" s="96" t="s">
        <v>322</v>
      </c>
      <c r="E5" s="97" t="s">
        <v>323</v>
      </c>
      <c r="F5" s="98"/>
      <c r="H5" s="88"/>
    </row>
    <row r="6" spans="1:8" ht="11.25" customHeight="1">
      <c r="A6" s="99" t="s">
        <v>324</v>
      </c>
      <c r="B6" s="100">
        <v>0.01</v>
      </c>
      <c r="C6" s="101">
        <v>1</v>
      </c>
      <c r="E6" s="331" t="s">
        <v>325</v>
      </c>
      <c r="F6" s="102"/>
      <c r="H6" s="103" t="s">
        <v>326</v>
      </c>
    </row>
    <row r="7" spans="1:8" ht="11.25" customHeight="1" thickBot="1">
      <c r="A7" s="99" t="s">
        <v>327</v>
      </c>
      <c r="B7" s="100">
        <v>0.04</v>
      </c>
      <c r="C7" s="101">
        <v>3</v>
      </c>
      <c r="E7" s="331" t="s">
        <v>328</v>
      </c>
      <c r="F7" s="102"/>
      <c r="H7" s="103" t="s">
        <v>329</v>
      </c>
    </row>
    <row r="8" spans="1:13" ht="11.25" customHeight="1" thickBot="1" thickTop="1">
      <c r="A8" s="104" t="s">
        <v>330</v>
      </c>
      <c r="B8" s="105">
        <v>0.09</v>
      </c>
      <c r="C8" s="106">
        <v>6</v>
      </c>
      <c r="E8" s="91" t="s">
        <v>331</v>
      </c>
      <c r="F8" s="93"/>
      <c r="G8" s="107" t="s">
        <v>6</v>
      </c>
      <c r="H8" s="334">
        <f>SUM(B13:H13)</f>
        <v>25800</v>
      </c>
      <c r="J8"/>
      <c r="K8"/>
      <c r="L8"/>
      <c r="M8"/>
    </row>
    <row r="9" spans="10:13" ht="9" customHeight="1" thickBot="1" thickTop="1">
      <c r="J9"/>
      <c r="K9"/>
      <c r="L9"/>
      <c r="M9"/>
    </row>
    <row r="10" spans="1:13" ht="11.25" customHeight="1" thickTop="1">
      <c r="A10" s="335" t="s">
        <v>332</v>
      </c>
      <c r="B10" s="336" t="s">
        <v>333</v>
      </c>
      <c r="C10" s="336" t="s">
        <v>334</v>
      </c>
      <c r="D10" s="336" t="s">
        <v>335</v>
      </c>
      <c r="E10" s="336" t="s">
        <v>336</v>
      </c>
      <c r="F10" s="336" t="s">
        <v>337</v>
      </c>
      <c r="G10" s="336" t="s">
        <v>338</v>
      </c>
      <c r="H10" s="337" t="s">
        <v>339</v>
      </c>
      <c r="J10" s="243" t="s">
        <v>10</v>
      </c>
      <c r="K10" s="234"/>
      <c r="L10" s="234"/>
      <c r="M10" s="235"/>
    </row>
    <row r="11" spans="1:13" ht="11.25" customHeight="1" thickBot="1">
      <c r="A11" s="338" t="s">
        <v>340</v>
      </c>
      <c r="B11" s="342">
        <v>400000</v>
      </c>
      <c r="C11" s="342">
        <f aca="true" t="shared" si="0" ref="C11:H11">B18</f>
        <v>205000</v>
      </c>
      <c r="D11" s="342">
        <f t="shared" si="0"/>
        <v>219000</v>
      </c>
      <c r="E11" s="342">
        <f t="shared" si="0"/>
        <v>243000</v>
      </c>
      <c r="F11" s="342">
        <f t="shared" si="0"/>
        <v>167900</v>
      </c>
      <c r="G11" s="342">
        <f t="shared" si="0"/>
        <v>121900</v>
      </c>
      <c r="H11" s="343">
        <f t="shared" si="0"/>
        <v>140900</v>
      </c>
      <c r="J11" s="236"/>
      <c r="K11" s="237"/>
      <c r="L11" s="237"/>
      <c r="M11" s="238"/>
    </row>
    <row r="12" spans="1:13" ht="11.25" customHeight="1" thickBot="1" thickTop="1">
      <c r="A12" s="338" t="s">
        <v>341</v>
      </c>
      <c r="B12" s="108"/>
      <c r="C12" s="108">
        <f>B14</f>
        <v>100000</v>
      </c>
      <c r="D12" s="108">
        <f>C14</f>
        <v>100000</v>
      </c>
      <c r="E12" s="108">
        <f>D14+B15</f>
        <v>110000</v>
      </c>
      <c r="F12" s="108">
        <f>E14</f>
        <v>100000</v>
      </c>
      <c r="G12" s="108">
        <f>F14</f>
        <v>100000</v>
      </c>
      <c r="H12" s="339">
        <f>G14+E15+B16</f>
        <v>120000</v>
      </c>
      <c r="J12" s="236"/>
      <c r="K12" s="156"/>
      <c r="L12" s="286" t="s">
        <v>13</v>
      </c>
      <c r="M12" s="238"/>
    </row>
    <row r="13" spans="1:13" ht="11.25" customHeight="1" thickBot="1" thickTop="1">
      <c r="A13" s="338" t="s">
        <v>342</v>
      </c>
      <c r="B13" s="108"/>
      <c r="C13" s="108">
        <f>B14*$B$7</f>
        <v>4000</v>
      </c>
      <c r="D13" s="108">
        <f>C14*$B$7</f>
        <v>4000</v>
      </c>
      <c r="E13" s="108">
        <f>D14*$B$7+B15*$B$8</f>
        <v>4900</v>
      </c>
      <c r="F13" s="108">
        <f>E14*$B$7</f>
        <v>4000</v>
      </c>
      <c r="G13" s="108">
        <f>F14*$B$7</f>
        <v>4000</v>
      </c>
      <c r="H13" s="339">
        <f>G14*$B$7+E15*$B$8+B16*$B$9</f>
        <v>4900</v>
      </c>
      <c r="J13" s="236"/>
      <c r="K13" s="239"/>
      <c r="L13" s="286"/>
      <c r="M13" s="238"/>
    </row>
    <row r="14" spans="1:13" ht="11.25" customHeight="1" thickBot="1" thickTop="1">
      <c r="A14" s="338" t="s">
        <v>324</v>
      </c>
      <c r="B14" s="109">
        <f aca="true" t="shared" si="1" ref="B14:G14">100000</f>
        <v>100000</v>
      </c>
      <c r="C14" s="340">
        <f t="shared" si="1"/>
        <v>100000</v>
      </c>
      <c r="D14" s="340">
        <f t="shared" si="1"/>
        <v>100000</v>
      </c>
      <c r="E14" s="340">
        <f t="shared" si="1"/>
        <v>100000</v>
      </c>
      <c r="F14" s="340">
        <f t="shared" si="1"/>
        <v>100000</v>
      </c>
      <c r="G14" s="341">
        <f t="shared" si="1"/>
        <v>100000</v>
      </c>
      <c r="H14" s="339"/>
      <c r="J14" s="236"/>
      <c r="K14" s="110"/>
      <c r="L14" s="286" t="s">
        <v>15</v>
      </c>
      <c r="M14" s="238"/>
    </row>
    <row r="15" spans="1:13" ht="11.25" customHeight="1" thickBot="1" thickTop="1">
      <c r="A15" s="338" t="s">
        <v>327</v>
      </c>
      <c r="B15" s="110">
        <v>10000</v>
      </c>
      <c r="C15" s="108"/>
      <c r="D15" s="108"/>
      <c r="E15" s="110">
        <v>10000</v>
      </c>
      <c r="F15" s="108"/>
      <c r="G15" s="108"/>
      <c r="H15" s="339"/>
      <c r="J15" s="236"/>
      <c r="K15" s="239"/>
      <c r="L15" s="286"/>
      <c r="M15" s="238"/>
    </row>
    <row r="16" spans="1:13" ht="11.25" customHeight="1" thickBot="1" thickTop="1">
      <c r="A16" s="338" t="s">
        <v>330</v>
      </c>
      <c r="B16" s="110">
        <v>10000</v>
      </c>
      <c r="C16" s="108"/>
      <c r="D16" s="108"/>
      <c r="E16" s="108"/>
      <c r="F16" s="108"/>
      <c r="G16" s="108"/>
      <c r="H16" s="339"/>
      <c r="J16" s="236"/>
      <c r="K16" s="244"/>
      <c r="L16" s="286" t="s">
        <v>18</v>
      </c>
      <c r="M16" s="238"/>
    </row>
    <row r="17" spans="1:13" ht="11.25" customHeight="1" thickBot="1" thickTop="1">
      <c r="A17" s="338" t="s">
        <v>343</v>
      </c>
      <c r="B17" s="108">
        <v>75000</v>
      </c>
      <c r="C17" s="108">
        <v>-10000</v>
      </c>
      <c r="D17" s="108">
        <v>-20000</v>
      </c>
      <c r="E17" s="108">
        <v>80000</v>
      </c>
      <c r="F17" s="108">
        <v>50000</v>
      </c>
      <c r="G17" s="108">
        <v>-15000</v>
      </c>
      <c r="H17" s="339">
        <v>60000</v>
      </c>
      <c r="J17" s="240"/>
      <c r="K17" s="241"/>
      <c r="L17" s="241"/>
      <c r="M17" s="242"/>
    </row>
    <row r="18" spans="1:8" ht="11.25" customHeight="1" thickBot="1" thickTop="1">
      <c r="A18" s="111" t="s">
        <v>344</v>
      </c>
      <c r="B18" s="344">
        <f aca="true" t="shared" si="2" ref="B18:H18">SUM(B11:B13)-SUM(B14:B17)</f>
        <v>205000</v>
      </c>
      <c r="C18" s="345">
        <f t="shared" si="2"/>
        <v>219000</v>
      </c>
      <c r="D18" s="345">
        <f t="shared" si="2"/>
        <v>243000</v>
      </c>
      <c r="E18" s="345">
        <f t="shared" si="2"/>
        <v>167900</v>
      </c>
      <c r="F18" s="345">
        <f t="shared" si="2"/>
        <v>121900</v>
      </c>
      <c r="G18" s="345">
        <f t="shared" si="2"/>
        <v>140900</v>
      </c>
      <c r="H18" s="346">
        <f t="shared" si="2"/>
        <v>205800</v>
      </c>
    </row>
    <row r="20" spans="2:4" ht="10.5">
      <c r="B20" s="87">
        <f>1*B14+3*B15+6*B16-4*SUM(B14:B16)</f>
        <v>-290000</v>
      </c>
      <c r="D20" s="112"/>
    </row>
    <row r="21" ht="11.25" customHeight="1" thickBot="1"/>
    <row r="22" spans="1:10" ht="14.25" customHeight="1" thickTop="1">
      <c r="A22" s="216" t="s">
        <v>345</v>
      </c>
      <c r="B22" s="160"/>
      <c r="C22" s="160"/>
      <c r="D22" s="160"/>
      <c r="E22" s="160"/>
      <c r="F22" s="160"/>
      <c r="G22" s="160"/>
      <c r="H22" s="160"/>
      <c r="I22" s="380"/>
      <c r="J22" s="381"/>
    </row>
    <row r="23" spans="1:10" ht="10.5" customHeight="1">
      <c r="A23" s="217" t="s">
        <v>346</v>
      </c>
      <c r="B23" s="163"/>
      <c r="C23" s="163"/>
      <c r="D23" s="163"/>
      <c r="E23" s="163"/>
      <c r="F23" s="163"/>
      <c r="G23" s="163"/>
      <c r="H23" s="163"/>
      <c r="I23" s="376"/>
      <c r="J23" s="377"/>
    </row>
    <row r="24" spans="1:10" ht="10.5" customHeight="1">
      <c r="A24" s="217" t="s">
        <v>347</v>
      </c>
      <c r="B24" s="163"/>
      <c r="C24" s="163"/>
      <c r="D24" s="163"/>
      <c r="E24" s="163"/>
      <c r="F24" s="163"/>
      <c r="G24" s="163"/>
      <c r="H24" s="163"/>
      <c r="I24" s="376"/>
      <c r="J24" s="377"/>
    </row>
    <row r="25" spans="1:10" ht="10.5" customHeight="1">
      <c r="A25" s="217" t="s">
        <v>348</v>
      </c>
      <c r="B25" s="163"/>
      <c r="C25" s="163"/>
      <c r="D25" s="163"/>
      <c r="E25" s="163"/>
      <c r="F25" s="163"/>
      <c r="G25" s="163"/>
      <c r="H25" s="163"/>
      <c r="I25" s="376"/>
      <c r="J25" s="377"/>
    </row>
    <row r="26" spans="1:10" ht="5.25" customHeight="1">
      <c r="A26" s="217"/>
      <c r="B26" s="163"/>
      <c r="C26" s="163"/>
      <c r="D26" s="163"/>
      <c r="E26" s="163"/>
      <c r="F26" s="163"/>
      <c r="G26" s="163"/>
      <c r="H26" s="163"/>
      <c r="I26" s="376"/>
      <c r="J26" s="377"/>
    </row>
    <row r="27" spans="1:10" ht="10.5" customHeight="1">
      <c r="A27" s="217" t="s">
        <v>349</v>
      </c>
      <c r="B27" s="163"/>
      <c r="C27" s="163"/>
      <c r="D27" s="163"/>
      <c r="E27" s="163"/>
      <c r="F27" s="163"/>
      <c r="G27" s="163"/>
      <c r="H27" s="163"/>
      <c r="I27" s="376"/>
      <c r="J27" s="377"/>
    </row>
    <row r="28" spans="1:10" ht="10.5" customHeight="1">
      <c r="A28" s="217" t="s">
        <v>350</v>
      </c>
      <c r="B28" s="163"/>
      <c r="C28" s="163"/>
      <c r="D28" s="163"/>
      <c r="E28" s="163"/>
      <c r="F28" s="163"/>
      <c r="G28" s="163"/>
      <c r="H28" s="163"/>
      <c r="I28" s="376"/>
      <c r="J28" s="377"/>
    </row>
    <row r="29" spans="1:10" ht="10.5" customHeight="1">
      <c r="A29" s="217" t="s">
        <v>351</v>
      </c>
      <c r="B29" s="163"/>
      <c r="C29" s="163"/>
      <c r="D29" s="163"/>
      <c r="E29" s="163"/>
      <c r="F29" s="163"/>
      <c r="G29" s="163"/>
      <c r="H29" s="163"/>
      <c r="I29" s="376"/>
      <c r="J29" s="377"/>
    </row>
    <row r="30" spans="1:10" ht="10.5" customHeight="1">
      <c r="A30" s="217" t="s">
        <v>352</v>
      </c>
      <c r="B30" s="163"/>
      <c r="C30" s="163"/>
      <c r="D30" s="163"/>
      <c r="E30" s="163"/>
      <c r="F30" s="163"/>
      <c r="G30" s="163"/>
      <c r="H30" s="163"/>
      <c r="I30" s="376"/>
      <c r="J30" s="377"/>
    </row>
    <row r="31" spans="1:10" ht="10.5" customHeight="1">
      <c r="A31" s="217" t="s">
        <v>353</v>
      </c>
      <c r="B31" s="163"/>
      <c r="C31" s="163"/>
      <c r="D31" s="163"/>
      <c r="E31" s="163"/>
      <c r="F31" s="163"/>
      <c r="G31" s="163"/>
      <c r="H31" s="163"/>
      <c r="I31" s="376"/>
      <c r="J31" s="377"/>
    </row>
    <row r="32" spans="1:10" ht="10.5" customHeight="1">
      <c r="A32" s="217" t="s">
        <v>354</v>
      </c>
      <c r="B32" s="163"/>
      <c r="C32" s="163"/>
      <c r="D32" s="163"/>
      <c r="E32" s="163"/>
      <c r="F32" s="163"/>
      <c r="G32" s="163"/>
      <c r="H32" s="163"/>
      <c r="I32" s="376"/>
      <c r="J32" s="377"/>
    </row>
    <row r="33" spans="1:10" ht="10.5" customHeight="1">
      <c r="A33" s="233"/>
      <c r="B33" s="220"/>
      <c r="C33" s="220"/>
      <c r="D33" s="220"/>
      <c r="E33" s="220"/>
      <c r="F33" s="220"/>
      <c r="G33" s="220"/>
      <c r="H33" s="220"/>
      <c r="I33" s="376"/>
      <c r="J33" s="377"/>
    </row>
    <row r="34" spans="1:12" s="159" customFormat="1" ht="10.5" customHeight="1">
      <c r="A34" s="265" t="s">
        <v>195</v>
      </c>
      <c r="B34" s="266"/>
      <c r="C34" s="266"/>
      <c r="D34" s="266"/>
      <c r="E34" s="266"/>
      <c r="F34" s="266"/>
      <c r="G34" s="266"/>
      <c r="H34" s="266"/>
      <c r="I34" s="378"/>
      <c r="J34" s="379"/>
      <c r="K34"/>
      <c r="L34"/>
    </row>
    <row r="35" spans="1:10" ht="5.25" customHeight="1">
      <c r="A35" s="233"/>
      <c r="B35" s="220"/>
      <c r="C35" s="220"/>
      <c r="D35" s="220"/>
      <c r="E35" s="220"/>
      <c r="F35" s="220"/>
      <c r="G35" s="220"/>
      <c r="H35" s="220"/>
      <c r="I35" s="376"/>
      <c r="J35" s="377"/>
    </row>
    <row r="36" spans="1:10" ht="10.5" customHeight="1">
      <c r="A36" s="217" t="s">
        <v>196</v>
      </c>
      <c r="B36" s="220"/>
      <c r="C36" s="223" t="s">
        <v>355</v>
      </c>
      <c r="D36" s="220"/>
      <c r="E36" s="223" t="s">
        <v>356</v>
      </c>
      <c r="F36" s="220"/>
      <c r="G36" s="220"/>
      <c r="H36" s="220"/>
      <c r="I36" s="376"/>
      <c r="J36" s="377"/>
    </row>
    <row r="37" spans="1:10" ht="5.25" customHeight="1">
      <c r="A37" s="217"/>
      <c r="B37" s="220"/>
      <c r="C37" s="220"/>
      <c r="D37" s="220"/>
      <c r="E37" s="220"/>
      <c r="F37" s="220"/>
      <c r="G37" s="220"/>
      <c r="H37" s="220"/>
      <c r="I37" s="376"/>
      <c r="J37" s="377"/>
    </row>
    <row r="38" spans="1:10" ht="10.5" customHeight="1">
      <c r="A38" s="217" t="s">
        <v>199</v>
      </c>
      <c r="B38" s="220"/>
      <c r="C38" s="223" t="s">
        <v>357</v>
      </c>
      <c r="D38" s="220"/>
      <c r="E38" s="223" t="s">
        <v>358</v>
      </c>
      <c r="F38" s="220"/>
      <c r="G38" s="220"/>
      <c r="H38" s="220"/>
      <c r="I38" s="376"/>
      <c r="J38" s="377"/>
    </row>
    <row r="39" spans="1:10" ht="10.5" customHeight="1">
      <c r="A39" s="233"/>
      <c r="B39" s="220"/>
      <c r="C39" s="223" t="s">
        <v>359</v>
      </c>
      <c r="D39" s="220"/>
      <c r="E39" s="220"/>
      <c r="F39" s="220"/>
      <c r="G39" s="220"/>
      <c r="H39" s="220"/>
      <c r="I39" s="376"/>
      <c r="J39" s="377"/>
    </row>
    <row r="40" spans="1:10" ht="5.25" customHeight="1">
      <c r="A40" s="233"/>
      <c r="B40" s="220"/>
      <c r="C40" s="220"/>
      <c r="D40" s="220"/>
      <c r="E40" s="220"/>
      <c r="F40" s="220"/>
      <c r="G40" s="220"/>
      <c r="H40" s="220"/>
      <c r="I40" s="376"/>
      <c r="J40" s="377"/>
    </row>
    <row r="41" spans="1:10" ht="10.5" customHeight="1">
      <c r="A41" s="233" t="s">
        <v>203</v>
      </c>
      <c r="B41" s="220"/>
      <c r="C41" s="223" t="s">
        <v>360</v>
      </c>
      <c r="D41" s="220"/>
      <c r="E41" s="223" t="s">
        <v>361</v>
      </c>
      <c r="F41" s="220"/>
      <c r="G41" s="220"/>
      <c r="H41" s="220"/>
      <c r="I41" s="376"/>
      <c r="J41" s="377"/>
    </row>
    <row r="42" spans="1:10" ht="10.5" customHeight="1">
      <c r="A42" s="233"/>
      <c r="B42" s="220"/>
      <c r="C42" s="223" t="s">
        <v>362</v>
      </c>
      <c r="D42" s="220"/>
      <c r="E42" s="223" t="s">
        <v>210</v>
      </c>
      <c r="F42" s="220"/>
      <c r="G42" s="220"/>
      <c r="H42" s="220"/>
      <c r="I42" s="376"/>
      <c r="J42" s="377"/>
    </row>
    <row r="43" spans="1:10" ht="10.5" customHeight="1">
      <c r="A43" s="233"/>
      <c r="B43" s="220"/>
      <c r="C43" s="223" t="s">
        <v>363</v>
      </c>
      <c r="D43" s="220"/>
      <c r="E43" s="220"/>
      <c r="F43" s="220"/>
      <c r="G43" s="220"/>
      <c r="H43" s="220"/>
      <c r="I43" s="376"/>
      <c r="J43" s="377"/>
    </row>
    <row r="44" spans="1:10" ht="5.25" customHeight="1">
      <c r="A44" s="233"/>
      <c r="B44" s="220"/>
      <c r="C44" s="220"/>
      <c r="D44" s="220"/>
      <c r="E44" s="220"/>
      <c r="F44" s="220"/>
      <c r="G44" s="220"/>
      <c r="H44" s="220"/>
      <c r="I44" s="376"/>
      <c r="J44" s="377"/>
    </row>
    <row r="45" spans="1:10" ht="10.5" customHeight="1">
      <c r="A45" s="233"/>
      <c r="B45" s="220"/>
      <c r="C45" s="223" t="s">
        <v>364</v>
      </c>
      <c r="D45" s="220"/>
      <c r="E45" s="223" t="s">
        <v>365</v>
      </c>
      <c r="F45" s="220"/>
      <c r="G45" s="220"/>
      <c r="H45" s="220"/>
      <c r="I45" s="376"/>
      <c r="J45" s="377"/>
    </row>
    <row r="46" spans="1:10" ht="10.5" customHeight="1">
      <c r="A46" s="233"/>
      <c r="B46" s="220"/>
      <c r="C46" s="220"/>
      <c r="D46" s="220"/>
      <c r="E46" s="223"/>
      <c r="F46" s="220"/>
      <c r="G46" s="220"/>
      <c r="H46" s="220"/>
      <c r="I46" s="376"/>
      <c r="J46" s="377"/>
    </row>
    <row r="47" spans="1:10" ht="10.5" customHeight="1">
      <c r="A47" s="233"/>
      <c r="B47" s="220"/>
      <c r="C47" s="220"/>
      <c r="D47" s="220"/>
      <c r="E47" s="220"/>
      <c r="F47" s="220"/>
      <c r="G47" s="220"/>
      <c r="H47" s="220"/>
      <c r="I47" s="376"/>
      <c r="J47" s="377"/>
    </row>
    <row r="48" spans="1:10" ht="10.5" customHeight="1">
      <c r="A48" s="233" t="s">
        <v>366</v>
      </c>
      <c r="B48" s="220"/>
      <c r="C48" s="220"/>
      <c r="D48" s="220"/>
      <c r="E48" s="220"/>
      <c r="F48" s="220"/>
      <c r="G48" s="220"/>
      <c r="H48" s="220"/>
      <c r="I48" s="376"/>
      <c r="J48" s="377"/>
    </row>
    <row r="49" spans="1:10" ht="10.5" customHeight="1">
      <c r="A49" s="233" t="s">
        <v>367</v>
      </c>
      <c r="B49" s="220"/>
      <c r="C49" s="220"/>
      <c r="D49" s="220"/>
      <c r="E49" s="220"/>
      <c r="F49" s="220"/>
      <c r="G49" s="220"/>
      <c r="H49" s="220"/>
      <c r="I49" s="376"/>
      <c r="J49" s="377"/>
    </row>
    <row r="50" spans="1:10" ht="10.5" customHeight="1">
      <c r="A50" s="233" t="s">
        <v>368</v>
      </c>
      <c r="B50" s="220"/>
      <c r="C50" s="220"/>
      <c r="D50" s="220"/>
      <c r="E50" s="220"/>
      <c r="F50" s="220"/>
      <c r="G50" s="220"/>
      <c r="H50" s="220"/>
      <c r="I50" s="376"/>
      <c r="J50" s="377"/>
    </row>
    <row r="51" spans="1:10" ht="5.25" customHeight="1">
      <c r="A51" s="233"/>
      <c r="B51" s="220"/>
      <c r="C51" s="220"/>
      <c r="D51" s="220"/>
      <c r="E51" s="220"/>
      <c r="F51" s="220"/>
      <c r="G51" s="220"/>
      <c r="H51" s="220"/>
      <c r="I51" s="376"/>
      <c r="J51" s="377"/>
    </row>
    <row r="52" spans="1:10" ht="10.5" customHeight="1">
      <c r="A52" s="233" t="s">
        <v>369</v>
      </c>
      <c r="B52" s="220"/>
      <c r="C52" s="220"/>
      <c r="D52" s="220"/>
      <c r="E52" s="220"/>
      <c r="F52" s="220"/>
      <c r="G52" s="220"/>
      <c r="H52" s="220"/>
      <c r="I52" s="376"/>
      <c r="J52" s="377"/>
    </row>
    <row r="53" spans="1:10" ht="10.5" customHeight="1">
      <c r="A53" s="233" t="s">
        <v>370</v>
      </c>
      <c r="B53" s="220"/>
      <c r="C53" s="220"/>
      <c r="D53" s="220"/>
      <c r="E53" s="220"/>
      <c r="F53" s="220"/>
      <c r="G53" s="220"/>
      <c r="H53" s="220"/>
      <c r="I53" s="376"/>
      <c r="J53" s="377"/>
    </row>
    <row r="54" spans="1:10" ht="10.5" customHeight="1">
      <c r="A54" s="233" t="s">
        <v>371</v>
      </c>
      <c r="B54" s="220"/>
      <c r="C54" s="220"/>
      <c r="D54" s="220"/>
      <c r="E54" s="220"/>
      <c r="F54" s="220"/>
      <c r="G54" s="220"/>
      <c r="H54" s="220"/>
      <c r="I54" s="376"/>
      <c r="J54" s="377"/>
    </row>
    <row r="55" spans="1:10" ht="5.25" customHeight="1">
      <c r="A55" s="233"/>
      <c r="B55" s="220"/>
      <c r="C55" s="220"/>
      <c r="D55" s="220"/>
      <c r="E55" s="220"/>
      <c r="F55" s="220"/>
      <c r="G55" s="220"/>
      <c r="H55" s="220"/>
      <c r="I55" s="376"/>
      <c r="J55" s="377"/>
    </row>
    <row r="56" spans="1:10" ht="10.5" customHeight="1">
      <c r="A56" s="217" t="s">
        <v>372</v>
      </c>
      <c r="B56" s="163"/>
      <c r="C56" s="163"/>
      <c r="D56" s="163"/>
      <c r="E56" s="163"/>
      <c r="F56" s="163"/>
      <c r="G56" s="163"/>
      <c r="H56" s="163"/>
      <c r="I56" s="376"/>
      <c r="J56" s="377"/>
    </row>
    <row r="57" spans="1:10" ht="10.5" customHeight="1">
      <c r="A57" s="217" t="s">
        <v>373</v>
      </c>
      <c r="B57" s="163"/>
      <c r="C57" s="163"/>
      <c r="D57" s="163"/>
      <c r="E57" s="163"/>
      <c r="F57" s="163"/>
      <c r="G57" s="163"/>
      <c r="H57" s="163"/>
      <c r="I57" s="376"/>
      <c r="J57" s="377"/>
    </row>
    <row r="58" spans="1:10" ht="10.5" customHeight="1">
      <c r="A58" s="217" t="s">
        <v>374</v>
      </c>
      <c r="B58" s="163"/>
      <c r="C58" s="163"/>
      <c r="D58" s="163"/>
      <c r="E58" s="163"/>
      <c r="F58" s="163"/>
      <c r="G58" s="163"/>
      <c r="H58" s="163"/>
      <c r="I58" s="376"/>
      <c r="J58" s="377"/>
    </row>
    <row r="59" spans="1:10" ht="10.5" customHeight="1">
      <c r="A59" s="217" t="s">
        <v>375</v>
      </c>
      <c r="B59" s="163"/>
      <c r="C59" s="163"/>
      <c r="D59" s="163"/>
      <c r="E59" s="163"/>
      <c r="F59" s="163"/>
      <c r="G59" s="163"/>
      <c r="H59" s="163"/>
      <c r="I59" s="376"/>
      <c r="J59" s="377"/>
    </row>
    <row r="60" spans="1:10" ht="10.5" customHeight="1">
      <c r="A60" s="217" t="s">
        <v>376</v>
      </c>
      <c r="B60" s="163"/>
      <c r="C60" s="163"/>
      <c r="D60" s="163"/>
      <c r="E60" s="163"/>
      <c r="F60" s="163"/>
      <c r="G60" s="163"/>
      <c r="H60" s="163"/>
      <c r="I60" s="376"/>
      <c r="J60" s="377"/>
    </row>
    <row r="61" spans="1:10" ht="10.5" customHeight="1">
      <c r="A61" s="217" t="s">
        <v>377</v>
      </c>
      <c r="B61" s="163"/>
      <c r="C61" s="163"/>
      <c r="D61" s="163"/>
      <c r="E61" s="163"/>
      <c r="F61" s="163"/>
      <c r="G61" s="163"/>
      <c r="H61" s="163"/>
      <c r="I61" s="376"/>
      <c r="J61" s="377"/>
    </row>
    <row r="62" spans="1:10" ht="10.5" customHeight="1">
      <c r="A62" s="217" t="s">
        <v>378</v>
      </c>
      <c r="B62" s="163"/>
      <c r="C62" s="163"/>
      <c r="D62" s="163"/>
      <c r="E62" s="163"/>
      <c r="F62" s="163"/>
      <c r="G62" s="163"/>
      <c r="H62" s="163"/>
      <c r="I62" s="376"/>
      <c r="J62" s="377"/>
    </row>
    <row r="63" spans="1:10" ht="10.5">
      <c r="A63" s="217" t="s">
        <v>379</v>
      </c>
      <c r="B63" s="163"/>
      <c r="C63" s="163"/>
      <c r="D63" s="163"/>
      <c r="E63" s="163"/>
      <c r="F63" s="163"/>
      <c r="G63" s="163"/>
      <c r="H63" s="163"/>
      <c r="I63" s="376"/>
      <c r="J63" s="377"/>
    </row>
    <row r="64" spans="1:10" ht="10.5">
      <c r="A64" s="217" t="s">
        <v>380</v>
      </c>
      <c r="B64" s="163"/>
      <c r="C64" s="163"/>
      <c r="D64" s="163"/>
      <c r="E64" s="163"/>
      <c r="F64" s="163"/>
      <c r="G64" s="163"/>
      <c r="H64" s="163"/>
      <c r="I64" s="376"/>
      <c r="J64" s="377"/>
    </row>
    <row r="65" spans="1:10" ht="10.5">
      <c r="A65" s="217" t="s">
        <v>381</v>
      </c>
      <c r="B65" s="163"/>
      <c r="C65" s="163"/>
      <c r="D65" s="163"/>
      <c r="E65" s="163"/>
      <c r="F65" s="163"/>
      <c r="G65" s="163"/>
      <c r="H65" s="163"/>
      <c r="I65" s="376"/>
      <c r="J65" s="377"/>
    </row>
    <row r="66" spans="1:10" ht="10.5">
      <c r="A66" s="217" t="s">
        <v>382</v>
      </c>
      <c r="B66" s="163"/>
      <c r="C66" s="163"/>
      <c r="D66" s="163"/>
      <c r="E66" s="163"/>
      <c r="F66" s="163"/>
      <c r="G66" s="163"/>
      <c r="H66" s="163"/>
      <c r="I66" s="376"/>
      <c r="J66" s="377"/>
    </row>
    <row r="67" spans="1:10" ht="5.25" customHeight="1" thickBot="1">
      <c r="A67" s="165"/>
      <c r="B67" s="221"/>
      <c r="C67" s="221"/>
      <c r="D67" s="221"/>
      <c r="E67" s="221"/>
      <c r="F67" s="221"/>
      <c r="G67" s="221"/>
      <c r="H67" s="221"/>
      <c r="I67" s="382"/>
      <c r="J67" s="383"/>
    </row>
    <row r="68" ht="11.25" thickTop="1"/>
  </sheetData>
  <printOptions/>
  <pageMargins left="0.75" right="0.75" top="1" bottom="1" header="0.5118110236220472" footer="0.5118110236220472"/>
  <pageSetup horizontalDpi="300" verticalDpi="300" orientation="portrait" paperSize="9" r:id="rId1"/>
  <headerFooter alignWithMargins="0">
    <oddHeader>&amp;C&amp;F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7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2.421875" style="45" customWidth="1"/>
    <col min="2" max="3" width="7.57421875" style="45" customWidth="1"/>
    <col min="4" max="4" width="13.140625" style="45" customWidth="1"/>
    <col min="5" max="5" width="7.57421875" style="45" customWidth="1"/>
    <col min="6" max="6" width="8.8515625" style="45" customWidth="1"/>
    <col min="7" max="7" width="7.57421875" style="45" customWidth="1"/>
    <col min="8" max="8" width="7.57421875" style="46" customWidth="1"/>
    <col min="9" max="9" width="3.28125" style="46" customWidth="1"/>
    <col min="10" max="10" width="6.8515625" style="46" customWidth="1"/>
    <col min="11" max="11" width="7.57421875" style="46" customWidth="1"/>
    <col min="12" max="12" width="5.7109375" style="46" customWidth="1"/>
    <col min="13" max="16384" width="7.57421875" style="46" customWidth="1"/>
  </cols>
  <sheetData>
    <row r="1" ht="14.25" customHeight="1" thickBot="1">
      <c r="A1" s="44" t="s">
        <v>383</v>
      </c>
    </row>
    <row r="2" spans="1:8" ht="12" customHeight="1" thickTop="1">
      <c r="A2" s="268" t="s">
        <v>384</v>
      </c>
      <c r="B2" s="47"/>
      <c r="C2" s="47"/>
      <c r="D2" s="47"/>
      <c r="E2" s="47"/>
      <c r="F2" s="47"/>
      <c r="G2" s="47"/>
      <c r="H2" s="48"/>
    </row>
    <row r="3" spans="1:8" ht="10.5" customHeight="1">
      <c r="A3" s="347" t="s">
        <v>385</v>
      </c>
      <c r="B3" s="49"/>
      <c r="C3" s="49"/>
      <c r="D3" s="49"/>
      <c r="E3" s="49"/>
      <c r="F3" s="49"/>
      <c r="G3" s="49"/>
      <c r="H3" s="50"/>
    </row>
    <row r="4" spans="1:8" ht="10.5" customHeight="1" thickBot="1">
      <c r="A4" s="348" t="s">
        <v>386</v>
      </c>
      <c r="B4" s="51"/>
      <c r="C4" s="51"/>
      <c r="D4" s="51"/>
      <c r="E4" s="51"/>
      <c r="F4" s="51"/>
      <c r="G4" s="51"/>
      <c r="H4" s="52"/>
    </row>
    <row r="5" ht="7.5" customHeight="1" thickBot="1" thickTop="1"/>
    <row r="6" spans="1:7" ht="11.25" customHeight="1" thickTop="1">
      <c r="A6" s="53" t="s">
        <v>387</v>
      </c>
      <c r="B6" s="47"/>
      <c r="C6" s="54">
        <v>0.06</v>
      </c>
      <c r="D6" s="47"/>
      <c r="E6" s="55" t="s">
        <v>388</v>
      </c>
      <c r="F6" s="47"/>
      <c r="G6" s="56">
        <v>0.03</v>
      </c>
    </row>
    <row r="7" spans="1:7" ht="11.25" customHeight="1" thickBot="1">
      <c r="A7" s="57" t="s">
        <v>389</v>
      </c>
      <c r="B7" s="51"/>
      <c r="C7" s="58">
        <v>0.15</v>
      </c>
      <c r="D7" s="51"/>
      <c r="E7" s="59" t="s">
        <v>390</v>
      </c>
      <c r="F7" s="51"/>
      <c r="G7" s="60">
        <v>1</v>
      </c>
    </row>
    <row r="8" ht="7.5" customHeight="1" thickBot="1" thickTop="1"/>
    <row r="9" spans="1:12" ht="11.25" customHeight="1" thickBot="1" thickTop="1">
      <c r="A9" s="61"/>
      <c r="B9" s="62" t="s">
        <v>391</v>
      </c>
      <c r="C9" s="62" t="s">
        <v>392</v>
      </c>
      <c r="D9" s="63"/>
      <c r="E9" s="64" t="s">
        <v>393</v>
      </c>
      <c r="F9" s="64" t="s">
        <v>394</v>
      </c>
      <c r="G9" s="65" t="s">
        <v>395</v>
      </c>
      <c r="I9" s="243" t="s">
        <v>10</v>
      </c>
      <c r="J9" s="234"/>
      <c r="K9" s="234"/>
      <c r="L9" s="235"/>
    </row>
    <row r="10" spans="1:12" ht="11.25" customHeight="1" thickBot="1" thickTop="1">
      <c r="A10" s="66" t="s">
        <v>396</v>
      </c>
      <c r="B10" s="67">
        <v>0.8</v>
      </c>
      <c r="C10" s="67">
        <v>0.04</v>
      </c>
      <c r="D10" s="68"/>
      <c r="E10" s="69">
        <v>0.2</v>
      </c>
      <c r="F10" s="70">
        <f>E10*B10</f>
        <v>0.16000000000000003</v>
      </c>
      <c r="G10" s="71">
        <f>E10^2*C10</f>
        <v>0.0016000000000000003</v>
      </c>
      <c r="I10" s="236"/>
      <c r="J10" s="237"/>
      <c r="K10" s="237"/>
      <c r="L10" s="238"/>
    </row>
    <row r="11" spans="1:12" ht="11.25" customHeight="1" thickBot="1" thickTop="1">
      <c r="A11" s="66" t="s">
        <v>397</v>
      </c>
      <c r="B11" s="67">
        <v>1</v>
      </c>
      <c r="C11" s="67">
        <v>0.2</v>
      </c>
      <c r="D11" s="68"/>
      <c r="E11" s="72">
        <v>0.2</v>
      </c>
      <c r="F11" s="70">
        <f>E11*B11</f>
        <v>0.2</v>
      </c>
      <c r="G11" s="71">
        <f>E11^2*C11</f>
        <v>0.008000000000000002</v>
      </c>
      <c r="I11" s="236"/>
      <c r="J11" s="156"/>
      <c r="K11" s="286" t="s">
        <v>13</v>
      </c>
      <c r="L11" s="238"/>
    </row>
    <row r="12" spans="1:12" ht="11.25" customHeight="1" thickBot="1" thickTop="1">
      <c r="A12" s="66" t="s">
        <v>398</v>
      </c>
      <c r="B12" s="67">
        <v>1.8</v>
      </c>
      <c r="C12" s="67">
        <v>0.12</v>
      </c>
      <c r="D12" s="68"/>
      <c r="E12" s="72">
        <v>0.2</v>
      </c>
      <c r="F12" s="70">
        <f>E12*B12</f>
        <v>0.36000000000000004</v>
      </c>
      <c r="G12" s="71">
        <f>E12^2*C12</f>
        <v>0.0048000000000000004</v>
      </c>
      <c r="I12" s="236"/>
      <c r="J12" s="239"/>
      <c r="K12" s="286"/>
      <c r="L12" s="238"/>
    </row>
    <row r="13" spans="1:12" ht="11.25" customHeight="1" thickBot="1" thickTop="1">
      <c r="A13" s="66" t="s">
        <v>399</v>
      </c>
      <c r="B13" s="67">
        <v>2.2</v>
      </c>
      <c r="C13" s="67">
        <v>0.4</v>
      </c>
      <c r="D13" s="68"/>
      <c r="E13" s="72">
        <v>0.2</v>
      </c>
      <c r="F13" s="70">
        <f>E13*B13</f>
        <v>0.44000000000000006</v>
      </c>
      <c r="G13" s="71">
        <f>E13^2*C13</f>
        <v>0.016000000000000004</v>
      </c>
      <c r="I13" s="236"/>
      <c r="J13" s="110"/>
      <c r="K13" s="286" t="s">
        <v>15</v>
      </c>
      <c r="L13" s="238"/>
    </row>
    <row r="14" spans="1:12" ht="11.25" customHeight="1" thickBot="1" thickTop="1">
      <c r="A14" s="66" t="s">
        <v>400</v>
      </c>
      <c r="B14" s="67">
        <v>0</v>
      </c>
      <c r="C14" s="67">
        <v>0</v>
      </c>
      <c r="D14" s="68"/>
      <c r="E14" s="73">
        <v>0.2</v>
      </c>
      <c r="F14" s="70">
        <f>E14*B14</f>
        <v>0</v>
      </c>
      <c r="G14" s="71">
        <f>E14^2*C14</f>
        <v>0</v>
      </c>
      <c r="I14" s="236"/>
      <c r="J14" s="239"/>
      <c r="K14" s="286"/>
      <c r="L14" s="238"/>
    </row>
    <row r="15" spans="1:12" ht="11.25" customHeight="1" thickBot="1" thickTop="1">
      <c r="A15" s="74"/>
      <c r="B15" s="68"/>
      <c r="C15" s="68"/>
      <c r="D15" s="68"/>
      <c r="E15" s="75"/>
      <c r="F15" s="75"/>
      <c r="G15" s="76"/>
      <c r="I15" s="236"/>
      <c r="J15" s="244"/>
      <c r="K15" s="286" t="s">
        <v>18</v>
      </c>
      <c r="L15" s="238"/>
    </row>
    <row r="16" spans="1:12" ht="11.25" customHeight="1" thickBot="1" thickTop="1">
      <c r="A16" s="77" t="s">
        <v>6</v>
      </c>
      <c r="B16" s="78"/>
      <c r="C16" s="349"/>
      <c r="D16" s="78"/>
      <c r="E16" s="79">
        <f>SUM(E10:E14)</f>
        <v>1</v>
      </c>
      <c r="F16" s="350">
        <f>SUM(F10:F14)</f>
        <v>1.1600000000000001</v>
      </c>
      <c r="G16" s="351">
        <f>SUM(G10:G14)</f>
        <v>0.030400000000000007</v>
      </c>
      <c r="I16" s="240"/>
      <c r="J16" s="241"/>
      <c r="K16" s="241"/>
      <c r="L16" s="242"/>
    </row>
    <row r="17" spans="3:7" ht="11.25" customHeight="1" thickBot="1" thickTop="1">
      <c r="C17" s="61"/>
      <c r="D17" s="352"/>
      <c r="E17" s="353" t="s">
        <v>401</v>
      </c>
      <c r="F17" s="352"/>
      <c r="G17" s="354" t="s">
        <v>402</v>
      </c>
    </row>
    <row r="18" spans="2:7" ht="11.25" customHeight="1" thickBot="1" thickTop="1">
      <c r="B18" s="46"/>
      <c r="C18" s="80" t="s">
        <v>403</v>
      </c>
      <c r="D18" s="81"/>
      <c r="E18" s="355">
        <f>C6+(C7-C6)*F16</f>
        <v>0.1644</v>
      </c>
      <c r="F18" s="81"/>
      <c r="G18" s="356">
        <f>G6*F16^2+G16</f>
        <v>0.07076800000000001</v>
      </c>
    </row>
    <row r="19" ht="11.25" thickTop="1"/>
    <row r="20" spans="1:4" ht="11.25" thickBot="1">
      <c r="A20" s="82" t="s">
        <v>404</v>
      </c>
      <c r="D20" s="83" t="s">
        <v>405</v>
      </c>
    </row>
    <row r="21" spans="1:7" ht="11.25" thickTop="1">
      <c r="A21" s="247">
        <f>MAX($E$18)</f>
        <v>0.1644</v>
      </c>
      <c r="B21" s="84"/>
      <c r="C21" s="84"/>
      <c r="D21" s="247">
        <f>MIN($G$18)</f>
        <v>0.07076800000000001</v>
      </c>
      <c r="E21" s="84"/>
      <c r="F21" s="84"/>
      <c r="G21" s="84"/>
    </row>
    <row r="22" spans="1:7" ht="10.5">
      <c r="A22" s="248">
        <f>COUNT($E$10:$E$14)</f>
        <v>5</v>
      </c>
      <c r="B22" s="85"/>
      <c r="C22" s="85"/>
      <c r="D22" s="248">
        <f>COUNT($E$10:$E$14)</f>
        <v>5</v>
      </c>
      <c r="E22" s="85"/>
      <c r="F22" s="85"/>
      <c r="G22" s="85"/>
    </row>
    <row r="23" spans="1:7" ht="10.5">
      <c r="A23" s="248" t="b">
        <f>$E$10&gt;=0</f>
        <v>1</v>
      </c>
      <c r="B23" s="85"/>
      <c r="C23" s="85"/>
      <c r="D23" s="249" t="b">
        <f>$E$10&gt;=0</f>
        <v>1</v>
      </c>
      <c r="E23" s="85"/>
      <c r="F23" s="85"/>
      <c r="G23" s="85"/>
    </row>
    <row r="24" spans="1:7" ht="10.5">
      <c r="A24" s="248" t="b">
        <f>$E$11&gt;=0</f>
        <v>1</v>
      </c>
      <c r="B24" s="85"/>
      <c r="C24" s="85"/>
      <c r="D24" s="249" t="b">
        <f>$E$11&gt;=0</f>
        <v>1</v>
      </c>
      <c r="E24" s="85"/>
      <c r="F24" s="85"/>
      <c r="G24" s="85"/>
    </row>
    <row r="25" spans="1:7" ht="10.5">
      <c r="A25" s="248" t="b">
        <f>$E$12&gt;=0</f>
        <v>1</v>
      </c>
      <c r="B25" s="85"/>
      <c r="C25" s="85"/>
      <c r="D25" s="249" t="b">
        <f>$E$12&gt;=0</f>
        <v>1</v>
      </c>
      <c r="E25" s="85"/>
      <c r="F25" s="85"/>
      <c r="G25" s="85"/>
    </row>
    <row r="26" spans="1:7" ht="10.5">
      <c r="A26" s="248" t="b">
        <f>$E$13&gt;=0</f>
        <v>1</v>
      </c>
      <c r="B26" s="85"/>
      <c r="C26" s="85"/>
      <c r="D26" s="249" t="b">
        <f>$E$13&gt;=0</f>
        <v>1</v>
      </c>
      <c r="E26" s="85"/>
      <c r="F26" s="85"/>
      <c r="G26" s="85"/>
    </row>
    <row r="27" spans="1:7" ht="10.5">
      <c r="A27" s="248" t="b">
        <f>$E$14&gt;=0</f>
        <v>1</v>
      </c>
      <c r="B27" s="84"/>
      <c r="C27" s="84"/>
      <c r="D27" s="249" t="b">
        <f>$E$14&gt;=0</f>
        <v>1</v>
      </c>
      <c r="E27" s="84"/>
      <c r="F27" s="84"/>
      <c r="G27" s="84"/>
    </row>
    <row r="28" spans="1:7" ht="10.5">
      <c r="A28" s="248" t="b">
        <f>$E$16=1</f>
        <v>1</v>
      </c>
      <c r="B28" s="85"/>
      <c r="C28" s="85"/>
      <c r="D28" s="249" t="b">
        <f>$E$16=1</f>
        <v>1</v>
      </c>
      <c r="E28" s="85"/>
      <c r="F28" s="85"/>
      <c r="G28" s="85"/>
    </row>
    <row r="29" spans="1:7" ht="11.25" thickBot="1">
      <c r="A29" s="250" t="b">
        <f>$G$18&lt;=0.071</f>
        <v>1</v>
      </c>
      <c r="B29" s="85"/>
      <c r="C29" s="85"/>
      <c r="D29" s="251" t="b">
        <f>$E$18&gt;=0.164</f>
        <v>1</v>
      </c>
      <c r="E29" s="85"/>
      <c r="F29" s="85"/>
      <c r="G29" s="85"/>
    </row>
    <row r="30" ht="12" thickBot="1" thickTop="1"/>
    <row r="31" spans="1:10" ht="14.25" customHeight="1" thickTop="1">
      <c r="A31" s="216" t="s">
        <v>406</v>
      </c>
      <c r="B31" s="160"/>
      <c r="C31" s="160"/>
      <c r="D31" s="160"/>
      <c r="E31" s="160"/>
      <c r="F31" s="160"/>
      <c r="G31" s="160"/>
      <c r="H31" s="160"/>
      <c r="I31" s="160"/>
      <c r="J31" s="161"/>
    </row>
    <row r="32" spans="1:10" ht="10.5" customHeight="1">
      <c r="A32" s="217" t="s">
        <v>407</v>
      </c>
      <c r="B32" s="163"/>
      <c r="C32" s="163"/>
      <c r="D32" s="163"/>
      <c r="E32" s="163"/>
      <c r="F32" s="163"/>
      <c r="G32" s="163"/>
      <c r="H32" s="163"/>
      <c r="I32" s="163"/>
      <c r="J32" s="164"/>
    </row>
    <row r="33" spans="1:10" ht="10.5" customHeight="1">
      <c r="A33" s="217" t="s">
        <v>408</v>
      </c>
      <c r="B33" s="163"/>
      <c r="C33" s="163"/>
      <c r="D33" s="163"/>
      <c r="E33" s="163"/>
      <c r="F33" s="163"/>
      <c r="G33" s="163"/>
      <c r="H33" s="163"/>
      <c r="I33" s="163"/>
      <c r="J33" s="164"/>
    </row>
    <row r="34" spans="1:10" ht="5.25" customHeight="1">
      <c r="A34" s="217"/>
      <c r="B34" s="163"/>
      <c r="C34" s="163"/>
      <c r="D34" s="163"/>
      <c r="E34" s="163"/>
      <c r="F34" s="163"/>
      <c r="G34" s="163"/>
      <c r="H34" s="163"/>
      <c r="I34" s="163"/>
      <c r="J34" s="164"/>
    </row>
    <row r="35" spans="1:10" ht="10.5" customHeight="1">
      <c r="A35" s="217" t="s">
        <v>409</v>
      </c>
      <c r="B35" s="163"/>
      <c r="C35" s="163"/>
      <c r="D35" s="163"/>
      <c r="E35" s="163"/>
      <c r="F35" s="163"/>
      <c r="G35" s="163"/>
      <c r="H35" s="163"/>
      <c r="I35" s="163"/>
      <c r="J35" s="164"/>
    </row>
    <row r="36" spans="1:10" ht="10.5" customHeight="1">
      <c r="A36" s="217" t="s">
        <v>410</v>
      </c>
      <c r="B36" s="163"/>
      <c r="C36" s="163"/>
      <c r="D36" s="163"/>
      <c r="E36" s="163"/>
      <c r="F36" s="163"/>
      <c r="G36" s="163"/>
      <c r="H36" s="163"/>
      <c r="I36" s="163"/>
      <c r="J36" s="164"/>
    </row>
    <row r="37" spans="1:10" ht="10.5" customHeight="1">
      <c r="A37" s="217" t="s">
        <v>411</v>
      </c>
      <c r="B37" s="163"/>
      <c r="C37" s="163"/>
      <c r="D37" s="163"/>
      <c r="E37" s="163"/>
      <c r="F37" s="163"/>
      <c r="G37" s="163"/>
      <c r="H37" s="163"/>
      <c r="I37" s="163"/>
      <c r="J37" s="164"/>
    </row>
    <row r="38" spans="1:10" ht="10.5" customHeight="1">
      <c r="A38" s="217" t="s">
        <v>412</v>
      </c>
      <c r="B38" s="163"/>
      <c r="C38" s="163"/>
      <c r="D38" s="163"/>
      <c r="E38" s="163"/>
      <c r="F38" s="163"/>
      <c r="G38" s="163"/>
      <c r="H38" s="163"/>
      <c r="I38" s="163"/>
      <c r="J38" s="164"/>
    </row>
    <row r="39" spans="1:10" ht="10.5" customHeight="1">
      <c r="A39" s="217" t="s">
        <v>413</v>
      </c>
      <c r="B39" s="163"/>
      <c r="C39" s="163"/>
      <c r="D39" s="163"/>
      <c r="E39" s="163"/>
      <c r="F39" s="163"/>
      <c r="G39" s="163"/>
      <c r="H39" s="163"/>
      <c r="I39" s="163"/>
      <c r="J39" s="164"/>
    </row>
    <row r="40" spans="1:10" ht="10.5" customHeight="1">
      <c r="A40" s="217" t="s">
        <v>414</v>
      </c>
      <c r="B40" s="163"/>
      <c r="C40" s="163"/>
      <c r="D40" s="163"/>
      <c r="E40" s="163"/>
      <c r="F40" s="163"/>
      <c r="G40" s="163"/>
      <c r="H40" s="163"/>
      <c r="I40" s="163"/>
      <c r="J40" s="164"/>
    </row>
    <row r="41" spans="1:10" ht="10.5" customHeight="1">
      <c r="A41" s="217" t="s">
        <v>415</v>
      </c>
      <c r="B41" s="163"/>
      <c r="C41" s="163"/>
      <c r="D41" s="163"/>
      <c r="E41" s="163"/>
      <c r="F41" s="163"/>
      <c r="G41" s="163"/>
      <c r="H41" s="163"/>
      <c r="I41" s="163"/>
      <c r="J41" s="164"/>
    </row>
    <row r="42" spans="1:10" ht="5.25" customHeight="1">
      <c r="A42" s="217"/>
      <c r="B42" s="163"/>
      <c r="C42" s="163"/>
      <c r="D42" s="163"/>
      <c r="E42" s="163"/>
      <c r="F42" s="163"/>
      <c r="G42" s="163"/>
      <c r="H42" s="163"/>
      <c r="I42" s="163"/>
      <c r="J42" s="164"/>
    </row>
    <row r="43" spans="1:10" ht="10.5" customHeight="1">
      <c r="A43" s="217" t="s">
        <v>416</v>
      </c>
      <c r="B43" s="163"/>
      <c r="C43" s="163"/>
      <c r="D43" s="163"/>
      <c r="E43" s="163"/>
      <c r="F43" s="163"/>
      <c r="G43" s="163"/>
      <c r="H43" s="163"/>
      <c r="I43" s="163"/>
      <c r="J43" s="164"/>
    </row>
    <row r="44" spans="1:10" ht="10.5" customHeight="1">
      <c r="A44" s="217" t="s">
        <v>417</v>
      </c>
      <c r="B44" s="163"/>
      <c r="C44" s="163"/>
      <c r="D44" s="163"/>
      <c r="E44" s="163"/>
      <c r="F44" s="163"/>
      <c r="G44" s="163"/>
      <c r="H44" s="163"/>
      <c r="I44" s="163"/>
      <c r="J44" s="164"/>
    </row>
    <row r="45" spans="1:10" ht="10.5" customHeight="1">
      <c r="A45" s="217" t="s">
        <v>418</v>
      </c>
      <c r="B45" s="163"/>
      <c r="C45" s="163"/>
      <c r="D45" s="163"/>
      <c r="E45" s="163"/>
      <c r="F45" s="163"/>
      <c r="G45" s="163"/>
      <c r="H45" s="163"/>
      <c r="I45" s="163"/>
      <c r="J45" s="164"/>
    </row>
    <row r="46" spans="1:10" ht="10.5" customHeight="1">
      <c r="A46" s="217" t="s">
        <v>419</v>
      </c>
      <c r="B46" s="163"/>
      <c r="C46" s="163"/>
      <c r="D46" s="163"/>
      <c r="E46" s="163"/>
      <c r="F46" s="163"/>
      <c r="G46" s="163"/>
      <c r="H46" s="163"/>
      <c r="I46" s="163"/>
      <c r="J46" s="164"/>
    </row>
    <row r="47" spans="1:12" s="159" customFormat="1" ht="10.5" customHeight="1">
      <c r="A47" s="265" t="s">
        <v>195</v>
      </c>
      <c r="B47" s="266"/>
      <c r="C47" s="266"/>
      <c r="D47" s="266"/>
      <c r="E47" s="266"/>
      <c r="F47" s="266"/>
      <c r="G47" s="266"/>
      <c r="H47" s="266"/>
      <c r="I47" s="266"/>
      <c r="J47" s="267"/>
      <c r="K47"/>
      <c r="L47"/>
    </row>
    <row r="48" spans="1:10" ht="5.25" customHeight="1">
      <c r="A48" s="217"/>
      <c r="B48" s="163"/>
      <c r="C48" s="163"/>
      <c r="D48" s="163"/>
      <c r="E48" s="163"/>
      <c r="F48" s="163"/>
      <c r="G48" s="163"/>
      <c r="H48" s="163"/>
      <c r="I48" s="163"/>
      <c r="J48" s="164"/>
    </row>
    <row r="49" spans="1:10" ht="10.5" customHeight="1">
      <c r="A49" s="217" t="s">
        <v>196</v>
      </c>
      <c r="B49" s="163"/>
      <c r="C49" s="163"/>
      <c r="D49" s="263" t="s">
        <v>420</v>
      </c>
      <c r="E49" s="163"/>
      <c r="F49" s="263" t="s">
        <v>421</v>
      </c>
      <c r="G49" s="163"/>
      <c r="H49" s="163"/>
      <c r="I49" s="163"/>
      <c r="J49" s="164"/>
    </row>
    <row r="50" spans="1:10" ht="10.5" customHeight="1">
      <c r="A50" s="217"/>
      <c r="B50" s="163"/>
      <c r="C50" s="163"/>
      <c r="D50" s="163"/>
      <c r="E50" s="163"/>
      <c r="F50" s="263" t="s">
        <v>422</v>
      </c>
      <c r="G50" s="163"/>
      <c r="H50" s="163"/>
      <c r="I50" s="163"/>
      <c r="J50" s="164"/>
    </row>
    <row r="51" spans="1:10" ht="10.5" customHeight="1">
      <c r="A51" s="217" t="s">
        <v>199</v>
      </c>
      <c r="B51" s="163"/>
      <c r="C51" s="163"/>
      <c r="D51" s="263" t="s">
        <v>423</v>
      </c>
      <c r="E51" s="163"/>
      <c r="F51" s="263" t="s">
        <v>424</v>
      </c>
      <c r="G51" s="163"/>
      <c r="H51" s="163"/>
      <c r="I51" s="163"/>
      <c r="J51" s="164"/>
    </row>
    <row r="52" spans="1:10" ht="5.25" customHeight="1">
      <c r="A52" s="217"/>
      <c r="B52" s="163"/>
      <c r="C52" s="163"/>
      <c r="D52" s="163"/>
      <c r="E52" s="163"/>
      <c r="F52" s="163"/>
      <c r="G52" s="163"/>
      <c r="H52" s="163"/>
      <c r="I52" s="163"/>
      <c r="J52" s="164"/>
    </row>
    <row r="53" spans="1:10" ht="10.5" customHeight="1">
      <c r="A53" s="217" t="s">
        <v>203</v>
      </c>
      <c r="B53" s="163"/>
      <c r="C53" s="163"/>
      <c r="D53" s="263" t="s">
        <v>425</v>
      </c>
      <c r="E53" s="163"/>
      <c r="F53" s="263" t="s">
        <v>426</v>
      </c>
      <c r="G53" s="163"/>
      <c r="H53" s="163"/>
      <c r="I53" s="163"/>
      <c r="J53" s="164"/>
    </row>
    <row r="54" spans="1:10" ht="10.5" customHeight="1">
      <c r="A54" s="217"/>
      <c r="B54" s="163"/>
      <c r="C54" s="163"/>
      <c r="D54" s="163"/>
      <c r="E54" s="163"/>
      <c r="F54" s="263" t="s">
        <v>427</v>
      </c>
      <c r="G54" s="163"/>
      <c r="H54" s="163"/>
      <c r="I54" s="163"/>
      <c r="J54" s="164"/>
    </row>
    <row r="55" spans="1:10" ht="10.5" customHeight="1">
      <c r="A55" s="217"/>
      <c r="B55" s="163"/>
      <c r="C55" s="163"/>
      <c r="D55" s="263" t="s">
        <v>428</v>
      </c>
      <c r="E55" s="163"/>
      <c r="F55" s="263" t="s">
        <v>429</v>
      </c>
      <c r="G55" s="163"/>
      <c r="H55" s="163"/>
      <c r="I55" s="163"/>
      <c r="J55" s="164"/>
    </row>
    <row r="56" spans="1:10" ht="5.25" customHeight="1">
      <c r="A56" s="217"/>
      <c r="B56" s="163"/>
      <c r="C56" s="163"/>
      <c r="D56" s="163"/>
      <c r="E56" s="163"/>
      <c r="F56" s="163"/>
      <c r="G56" s="163"/>
      <c r="H56" s="163"/>
      <c r="I56" s="163"/>
      <c r="J56" s="164"/>
    </row>
    <row r="57" spans="1:10" ht="10.5" customHeight="1">
      <c r="A57" s="217"/>
      <c r="B57" s="163"/>
      <c r="C57" s="163"/>
      <c r="D57" s="263" t="s">
        <v>430</v>
      </c>
      <c r="E57" s="163"/>
      <c r="F57" s="263" t="s">
        <v>431</v>
      </c>
      <c r="G57" s="163"/>
      <c r="H57" s="163"/>
      <c r="I57" s="163"/>
      <c r="J57" s="164"/>
    </row>
    <row r="58" spans="1:10" ht="5.25" customHeight="1">
      <c r="A58" s="217"/>
      <c r="B58" s="163"/>
      <c r="C58" s="163"/>
      <c r="D58" s="163"/>
      <c r="E58" s="163"/>
      <c r="F58" s="163"/>
      <c r="G58" s="163"/>
      <c r="H58" s="163"/>
      <c r="I58" s="163"/>
      <c r="J58" s="164"/>
    </row>
    <row r="59" spans="1:10" ht="10.5" customHeight="1">
      <c r="A59" s="217" t="s">
        <v>432</v>
      </c>
      <c r="B59" s="163"/>
      <c r="C59" s="163"/>
      <c r="D59" s="263" t="s">
        <v>433</v>
      </c>
      <c r="E59" s="163"/>
      <c r="F59" s="163"/>
      <c r="G59" s="163"/>
      <c r="H59" s="163"/>
      <c r="I59" s="163"/>
      <c r="J59" s="164"/>
    </row>
    <row r="60" spans="1:10" ht="5.25" customHeight="1">
      <c r="A60" s="217"/>
      <c r="B60" s="163"/>
      <c r="C60" s="163"/>
      <c r="D60" s="163"/>
      <c r="E60" s="163"/>
      <c r="F60" s="163"/>
      <c r="G60" s="163"/>
      <c r="H60" s="163"/>
      <c r="I60" s="163"/>
      <c r="J60" s="164"/>
    </row>
    <row r="61" spans="1:10" ht="10.5" customHeight="1">
      <c r="A61" s="217" t="s">
        <v>434</v>
      </c>
      <c r="B61" s="163"/>
      <c r="C61" s="163"/>
      <c r="D61" s="263" t="s">
        <v>435</v>
      </c>
      <c r="E61" s="163"/>
      <c r="F61" s="163"/>
      <c r="G61" s="163"/>
      <c r="H61" s="163"/>
      <c r="I61" s="163"/>
      <c r="J61" s="164"/>
    </row>
    <row r="62" spans="1:10" ht="10.5" customHeight="1">
      <c r="A62" s="217"/>
      <c r="B62" s="163"/>
      <c r="C62" s="163"/>
      <c r="D62" s="163"/>
      <c r="E62" s="163"/>
      <c r="F62" s="163"/>
      <c r="G62" s="163"/>
      <c r="H62" s="163"/>
      <c r="I62" s="163"/>
      <c r="J62" s="164"/>
    </row>
    <row r="63" spans="1:10" ht="10.5" customHeight="1">
      <c r="A63" s="217" t="s">
        <v>436</v>
      </c>
      <c r="B63" s="163"/>
      <c r="C63" s="163"/>
      <c r="D63" s="163"/>
      <c r="E63" s="163"/>
      <c r="F63" s="163"/>
      <c r="G63" s="163"/>
      <c r="H63" s="163"/>
      <c r="I63" s="163"/>
      <c r="J63" s="164"/>
    </row>
    <row r="64" spans="1:10" ht="10.5" customHeight="1">
      <c r="A64" s="217" t="s">
        <v>437</v>
      </c>
      <c r="B64" s="163"/>
      <c r="C64" s="163"/>
      <c r="D64" s="163"/>
      <c r="E64" s="163"/>
      <c r="F64" s="163"/>
      <c r="G64" s="163"/>
      <c r="H64" s="163"/>
      <c r="I64" s="163"/>
      <c r="J64" s="164"/>
    </row>
    <row r="65" spans="1:10" ht="10.5" customHeight="1">
      <c r="A65" s="264" t="s">
        <v>438</v>
      </c>
      <c r="B65" s="163"/>
      <c r="C65" s="163"/>
      <c r="D65" s="163"/>
      <c r="E65" s="163"/>
      <c r="F65" s="163"/>
      <c r="G65" s="163"/>
      <c r="H65" s="163"/>
      <c r="I65" s="163"/>
      <c r="J65" s="164"/>
    </row>
    <row r="66" spans="1:10" ht="10.5" customHeight="1">
      <c r="A66" s="217" t="s">
        <v>439</v>
      </c>
      <c r="B66" s="163"/>
      <c r="C66" s="163"/>
      <c r="D66" s="163"/>
      <c r="E66" s="163"/>
      <c r="F66" s="163"/>
      <c r="G66" s="163"/>
      <c r="H66" s="163"/>
      <c r="I66" s="163"/>
      <c r="J66" s="164"/>
    </row>
    <row r="67" spans="1:10" ht="10.5" customHeight="1">
      <c r="A67" s="264" t="s">
        <v>440</v>
      </c>
      <c r="B67" s="163"/>
      <c r="C67" s="163"/>
      <c r="D67" s="163"/>
      <c r="E67" s="163"/>
      <c r="F67" s="163"/>
      <c r="G67" s="163"/>
      <c r="H67" s="163"/>
      <c r="I67" s="163"/>
      <c r="J67" s="164"/>
    </row>
    <row r="68" spans="1:10" ht="10.5" customHeight="1">
      <c r="A68" s="217" t="s">
        <v>441</v>
      </c>
      <c r="B68" s="163"/>
      <c r="C68" s="163"/>
      <c r="D68" s="163"/>
      <c r="E68" s="163"/>
      <c r="F68" s="163"/>
      <c r="G68" s="163"/>
      <c r="H68" s="163"/>
      <c r="I68" s="163"/>
      <c r="J68" s="164"/>
    </row>
    <row r="69" spans="1:10" ht="10.5" customHeight="1">
      <c r="A69" s="217" t="s">
        <v>442</v>
      </c>
      <c r="B69" s="163"/>
      <c r="C69" s="163"/>
      <c r="D69" s="163"/>
      <c r="E69" s="163"/>
      <c r="F69" s="163"/>
      <c r="G69" s="163"/>
      <c r="H69" s="163"/>
      <c r="I69" s="163"/>
      <c r="J69" s="164"/>
    </row>
    <row r="70" spans="1:10" ht="10.5" customHeight="1">
      <c r="A70" s="217" t="s">
        <v>443</v>
      </c>
      <c r="B70" s="163"/>
      <c r="C70" s="163"/>
      <c r="D70" s="163"/>
      <c r="E70" s="163"/>
      <c r="F70" s="163"/>
      <c r="G70" s="163"/>
      <c r="H70" s="163"/>
      <c r="I70" s="163"/>
      <c r="J70" s="164"/>
    </row>
    <row r="71" spans="1:10" ht="5.25" customHeight="1">
      <c r="A71" s="217"/>
      <c r="B71" s="163"/>
      <c r="C71" s="163"/>
      <c r="D71" s="163"/>
      <c r="E71" s="163"/>
      <c r="F71" s="163"/>
      <c r="G71" s="163"/>
      <c r="H71" s="163"/>
      <c r="I71" s="163"/>
      <c r="J71" s="164"/>
    </row>
    <row r="72" spans="1:10" ht="10.5" customHeight="1">
      <c r="A72" s="217" t="s">
        <v>444</v>
      </c>
      <c r="B72" s="163"/>
      <c r="C72" s="163"/>
      <c r="D72" s="163"/>
      <c r="E72" s="163"/>
      <c r="F72" s="163"/>
      <c r="G72" s="163"/>
      <c r="H72" s="163"/>
      <c r="I72" s="163"/>
      <c r="J72" s="164"/>
    </row>
    <row r="73" spans="1:10" ht="10.5" customHeight="1">
      <c r="A73" s="264" t="s">
        <v>445</v>
      </c>
      <c r="B73" s="163"/>
      <c r="C73" s="163"/>
      <c r="D73" s="163"/>
      <c r="E73" s="163"/>
      <c r="F73" s="163"/>
      <c r="G73" s="163"/>
      <c r="H73" s="163"/>
      <c r="I73" s="163"/>
      <c r="J73" s="164"/>
    </row>
    <row r="74" spans="1:10" ht="10.5" customHeight="1">
      <c r="A74" s="217" t="s">
        <v>446</v>
      </c>
      <c r="B74" s="163"/>
      <c r="C74" s="163"/>
      <c r="D74" s="163"/>
      <c r="E74" s="163"/>
      <c r="F74" s="163"/>
      <c r="G74" s="163"/>
      <c r="H74" s="163"/>
      <c r="I74" s="163"/>
      <c r="J74" s="164"/>
    </row>
    <row r="75" spans="1:10" ht="10.5" customHeight="1">
      <c r="A75" s="217" t="s">
        <v>447</v>
      </c>
      <c r="B75" s="163"/>
      <c r="C75" s="163"/>
      <c r="D75" s="163"/>
      <c r="E75" s="163"/>
      <c r="F75" s="163"/>
      <c r="G75" s="163"/>
      <c r="H75" s="163"/>
      <c r="I75" s="163"/>
      <c r="J75" s="164"/>
    </row>
    <row r="76" spans="1:10" ht="10.5" customHeight="1">
      <c r="A76" s="217" t="s">
        <v>448</v>
      </c>
      <c r="B76" s="163"/>
      <c r="C76" s="163"/>
      <c r="D76" s="163"/>
      <c r="E76" s="163"/>
      <c r="F76" s="163"/>
      <c r="G76" s="163"/>
      <c r="H76" s="163"/>
      <c r="I76" s="163"/>
      <c r="J76" s="164"/>
    </row>
    <row r="77" spans="1:10" ht="5.25" customHeight="1" thickBot="1">
      <c r="A77" s="165"/>
      <c r="B77" s="221"/>
      <c r="C77" s="221"/>
      <c r="D77" s="221"/>
      <c r="E77" s="221"/>
      <c r="F77" s="221"/>
      <c r="G77" s="221"/>
      <c r="H77" s="221"/>
      <c r="I77" s="221"/>
      <c r="J77" s="222"/>
    </row>
    <row r="78" ht="11.25" thickTop="1"/>
  </sheetData>
  <printOptions/>
  <pageMargins left="0.75" right="0.75" top="1" bottom="1" header="0.5118110236220472" footer="0.5118110236220472"/>
  <pageSetup orientation="portrait" paperSize="9" r:id="rId1"/>
  <headerFooter alignWithMargins="0">
    <oddHeader>&amp;C&amp;F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4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22" customWidth="1"/>
    <col min="3" max="3" width="8.7109375" style="22" customWidth="1"/>
    <col min="4" max="4" width="8.8515625" style="22" customWidth="1"/>
    <col min="5" max="5" width="3.140625" style="22" customWidth="1"/>
    <col min="6" max="6" width="6.00390625" style="22" customWidth="1"/>
    <col min="7" max="7" width="4.57421875" style="22" customWidth="1"/>
    <col min="8" max="8" width="7.57421875" style="22" customWidth="1"/>
    <col min="9" max="9" width="3.140625" style="23" customWidth="1"/>
    <col min="10" max="10" width="3.421875" style="23" customWidth="1"/>
    <col min="11" max="11" width="6.7109375" style="23" customWidth="1"/>
    <col min="12" max="12" width="7.57421875" style="23" customWidth="1"/>
    <col min="13" max="13" width="6.00390625" style="23" customWidth="1"/>
    <col min="14" max="16384" width="7.57421875" style="23" customWidth="1"/>
  </cols>
  <sheetData>
    <row r="1" ht="14.25" customHeight="1" thickBot="1">
      <c r="A1" s="21" t="s">
        <v>449</v>
      </c>
    </row>
    <row r="2" spans="1:10" ht="12" customHeight="1" thickTop="1">
      <c r="A2" s="252" t="s">
        <v>450</v>
      </c>
      <c r="B2" s="24"/>
      <c r="C2" s="24"/>
      <c r="D2" s="24"/>
      <c r="E2" s="24"/>
      <c r="F2" s="24"/>
      <c r="G2" s="24"/>
      <c r="H2" s="24"/>
      <c r="I2" s="24"/>
      <c r="J2" s="25"/>
    </row>
    <row r="3" spans="1:10" ht="10.5" customHeight="1">
      <c r="A3" s="357" t="s">
        <v>451</v>
      </c>
      <c r="B3" s="358"/>
      <c r="C3" s="358"/>
      <c r="D3" s="358"/>
      <c r="E3" s="358"/>
      <c r="F3" s="358"/>
      <c r="G3" s="358"/>
      <c r="H3" s="358"/>
      <c r="I3" s="358"/>
      <c r="J3" s="359"/>
    </row>
    <row r="4" spans="1:10" ht="10.5" customHeight="1" thickBot="1">
      <c r="A4" s="253" t="s">
        <v>452</v>
      </c>
      <c r="B4" s="360"/>
      <c r="C4" s="360"/>
      <c r="D4" s="360"/>
      <c r="E4" s="360"/>
      <c r="F4" s="360"/>
      <c r="G4" s="360"/>
      <c r="H4" s="360"/>
      <c r="I4" s="361"/>
      <c r="J4" s="362"/>
    </row>
    <row r="5" spans="1:4" ht="11.25" customHeight="1" thickBot="1" thickTop="1">
      <c r="A5" s="366"/>
      <c r="B5" s="367" t="s">
        <v>453</v>
      </c>
      <c r="C5" s="24"/>
      <c r="D5" s="25"/>
    </row>
    <row r="6" spans="1:13" ht="11.25" customHeight="1" thickTop="1">
      <c r="A6" s="357" t="s">
        <v>454</v>
      </c>
      <c r="B6" s="371" t="s">
        <v>455</v>
      </c>
      <c r="C6" s="369" t="s">
        <v>456</v>
      </c>
      <c r="D6" s="375" t="s">
        <v>457</v>
      </c>
      <c r="F6" s="28" t="s">
        <v>458</v>
      </c>
      <c r="G6" s="29">
        <v>9</v>
      </c>
      <c r="H6" s="363" t="s">
        <v>459</v>
      </c>
      <c r="J6" s="243" t="s">
        <v>10</v>
      </c>
      <c r="K6" s="234"/>
      <c r="L6" s="234"/>
      <c r="M6" s="235"/>
    </row>
    <row r="7" spans="1:13" ht="11.25" customHeight="1" thickBot="1">
      <c r="A7" s="357" t="s">
        <v>455</v>
      </c>
      <c r="B7" s="371" t="s">
        <v>460</v>
      </c>
      <c r="C7" s="358"/>
      <c r="D7" s="370" t="s">
        <v>461</v>
      </c>
      <c r="F7" s="30" t="s">
        <v>462</v>
      </c>
      <c r="G7" s="31">
        <v>0.09</v>
      </c>
      <c r="H7" s="364" t="s">
        <v>459</v>
      </c>
      <c r="J7" s="236"/>
      <c r="K7" s="237"/>
      <c r="L7" s="237"/>
      <c r="M7" s="238"/>
    </row>
    <row r="8" spans="1:13" ht="11.25" customHeight="1" thickBot="1" thickTop="1">
      <c r="A8" s="357" t="s">
        <v>455</v>
      </c>
      <c r="B8" s="369" t="s">
        <v>461</v>
      </c>
      <c r="C8" s="358"/>
      <c r="D8" s="370" t="s">
        <v>461</v>
      </c>
      <c r="F8" s="30" t="s">
        <v>463</v>
      </c>
      <c r="G8" s="31">
        <v>0.05</v>
      </c>
      <c r="H8" s="364" t="s">
        <v>464</v>
      </c>
      <c r="J8" s="236"/>
      <c r="K8" s="156"/>
      <c r="L8" s="286" t="s">
        <v>13</v>
      </c>
      <c r="M8" s="238"/>
    </row>
    <row r="9" spans="1:13" ht="11.25" customHeight="1" thickBot="1" thickTop="1">
      <c r="A9" s="357" t="s">
        <v>465</v>
      </c>
      <c r="B9" s="371" t="s">
        <v>466</v>
      </c>
      <c r="C9" s="358"/>
      <c r="D9" s="372" t="s">
        <v>467</v>
      </c>
      <c r="F9" s="30" t="s">
        <v>468</v>
      </c>
      <c r="G9" s="31">
        <v>8</v>
      </c>
      <c r="H9" s="364" t="s">
        <v>469</v>
      </c>
      <c r="J9" s="236"/>
      <c r="K9" s="239"/>
      <c r="L9" s="286"/>
      <c r="M9" s="238"/>
    </row>
    <row r="10" spans="1:13" ht="11.25" customHeight="1" thickBot="1" thickTop="1">
      <c r="A10" s="368" t="s">
        <v>470</v>
      </c>
      <c r="B10" s="369" t="s">
        <v>461</v>
      </c>
      <c r="C10" s="358"/>
      <c r="D10" s="372" t="s">
        <v>460</v>
      </c>
      <c r="F10" s="30" t="s">
        <v>471</v>
      </c>
      <c r="G10" s="31">
        <v>0.0001</v>
      </c>
      <c r="H10" s="364" t="s">
        <v>472</v>
      </c>
      <c r="J10" s="236"/>
      <c r="K10" s="110"/>
      <c r="L10" s="286" t="s">
        <v>15</v>
      </c>
      <c r="M10" s="238"/>
    </row>
    <row r="11" spans="1:13" ht="11.25" customHeight="1" thickBot="1" thickTop="1">
      <c r="A11" s="368" t="s">
        <v>470</v>
      </c>
      <c r="B11" s="369" t="s">
        <v>461</v>
      </c>
      <c r="C11" s="358"/>
      <c r="D11" s="372" t="s">
        <v>460</v>
      </c>
      <c r="F11" s="32"/>
      <c r="G11" s="31"/>
      <c r="H11" s="33"/>
      <c r="J11" s="236"/>
      <c r="K11" s="239"/>
      <c r="L11" s="286"/>
      <c r="M11" s="238"/>
    </row>
    <row r="12" spans="1:13" ht="11.25" customHeight="1" thickBot="1" thickTop="1">
      <c r="A12" s="357" t="s">
        <v>454</v>
      </c>
      <c r="B12" s="369" t="s">
        <v>473</v>
      </c>
      <c r="C12" s="371" t="s">
        <v>474</v>
      </c>
      <c r="D12" s="375"/>
      <c r="F12" s="30" t="s">
        <v>475</v>
      </c>
      <c r="G12" s="34">
        <v>300</v>
      </c>
      <c r="H12" s="364" t="s">
        <v>476</v>
      </c>
      <c r="J12" s="236"/>
      <c r="K12" s="244"/>
      <c r="L12" s="286" t="s">
        <v>18</v>
      </c>
      <c r="M12" s="238"/>
    </row>
    <row r="13" spans="1:13" ht="11.25" customHeight="1" thickBot="1" thickTop="1">
      <c r="A13" s="373"/>
      <c r="B13" s="26"/>
      <c r="C13" s="374" t="s">
        <v>477</v>
      </c>
      <c r="D13" s="27"/>
      <c r="F13" s="32"/>
      <c r="G13" s="31"/>
      <c r="H13" s="33"/>
      <c r="J13" s="240"/>
      <c r="K13" s="241"/>
      <c r="L13" s="241"/>
      <c r="M13" s="242"/>
    </row>
    <row r="14" spans="6:8" ht="5.25" customHeight="1" thickBot="1" thickTop="1">
      <c r="F14" s="32"/>
      <c r="G14" s="31"/>
      <c r="H14" s="33"/>
    </row>
    <row r="15" spans="2:8" ht="11.25" customHeight="1" thickBot="1" thickTop="1">
      <c r="B15" s="35" t="s">
        <v>478</v>
      </c>
      <c r="C15" s="29"/>
      <c r="D15" s="36">
        <f>1/(L_*C_)</f>
        <v>1250</v>
      </c>
      <c r="F15" s="37" t="s">
        <v>462</v>
      </c>
      <c r="G15" s="365">
        <f>D20*D18</f>
        <v>0.2538891840303239</v>
      </c>
      <c r="H15" s="38"/>
    </row>
    <row r="16" spans="2:4" ht="11.25" customHeight="1" thickTop="1">
      <c r="B16" s="39" t="s">
        <v>479</v>
      </c>
      <c r="C16" s="31"/>
      <c r="D16" s="33">
        <f>(R_/(2*L_))^2</f>
        <v>351.5625</v>
      </c>
    </row>
    <row r="17" spans="2:4" ht="11.25" customHeight="1">
      <c r="B17" s="39" t="s">
        <v>480</v>
      </c>
      <c r="C17" s="31"/>
      <c r="D17" s="33">
        <f>SQRT(D15-D16)</f>
        <v>29.973947020704497</v>
      </c>
    </row>
    <row r="18" spans="2:4" ht="11.25" customHeight="1">
      <c r="B18" s="39" t="s">
        <v>481</v>
      </c>
      <c r="C18" s="31"/>
      <c r="D18" s="33">
        <f>COS(t_*D17)</f>
        <v>0.07203652709511484</v>
      </c>
    </row>
    <row r="19" spans="2:4" ht="11.25" customHeight="1">
      <c r="B19" s="40" t="s">
        <v>482</v>
      </c>
      <c r="C19" s="31"/>
      <c r="D19" s="33">
        <f>-R_*t_/(2*L_)</f>
        <v>-0.9375</v>
      </c>
    </row>
    <row r="20" spans="1:4" ht="11.25" customHeight="1" thickBot="1">
      <c r="A20" s="41"/>
      <c r="B20" s="42" t="s">
        <v>483</v>
      </c>
      <c r="C20" s="43"/>
      <c r="D20" s="38">
        <f>q0*EXP(D19)</f>
        <v>3.524450640091191</v>
      </c>
    </row>
    <row r="21" ht="5.25" customHeight="1" thickBot="1" thickTop="1"/>
    <row r="22" spans="1:12" ht="14.25" customHeight="1" thickTop="1">
      <c r="A22" s="216" t="s">
        <v>484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1"/>
      <c r="L22"/>
    </row>
    <row r="23" spans="1:12" ht="10.5" customHeight="1">
      <c r="A23" s="217" t="s">
        <v>485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4"/>
      <c r="L23"/>
    </row>
    <row r="24" spans="1:12" ht="10.5" customHeight="1">
      <c r="A24" s="217" t="s">
        <v>486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4"/>
      <c r="L24"/>
    </row>
    <row r="25" spans="1:12" ht="10.5" customHeight="1">
      <c r="A25" s="217" t="s">
        <v>487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4"/>
      <c r="L25"/>
    </row>
    <row r="26" spans="1:12" ht="5.25" customHeight="1">
      <c r="A26" s="217"/>
      <c r="B26" s="163"/>
      <c r="C26" s="163"/>
      <c r="D26" s="163"/>
      <c r="E26" s="163"/>
      <c r="F26" s="163"/>
      <c r="G26" s="163"/>
      <c r="H26" s="163"/>
      <c r="I26" s="163"/>
      <c r="J26" s="163"/>
      <c r="K26" s="164"/>
      <c r="L26"/>
    </row>
    <row r="27" spans="1:12" ht="10.5" customHeight="1">
      <c r="A27" s="217" t="s">
        <v>488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4"/>
      <c r="L27"/>
    </row>
    <row r="28" spans="1:12" ht="10.5" customHeight="1">
      <c r="A28" s="217" t="s">
        <v>489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4"/>
      <c r="L28"/>
    </row>
    <row r="29" spans="1:12" ht="10.5" customHeight="1">
      <c r="A29" s="217" t="s">
        <v>490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4"/>
      <c r="L29"/>
    </row>
    <row r="30" spans="1:12" ht="10.5" customHeight="1">
      <c r="A30" s="217" t="s">
        <v>491</v>
      </c>
      <c r="B30" s="163"/>
      <c r="C30" s="163"/>
      <c r="D30" s="163"/>
      <c r="E30" s="163"/>
      <c r="F30" s="163"/>
      <c r="G30" s="163"/>
      <c r="H30" s="163"/>
      <c r="I30" s="163"/>
      <c r="J30" s="163"/>
      <c r="K30" s="164"/>
      <c r="L30"/>
    </row>
    <row r="31" spans="1:12" ht="10.5" customHeight="1">
      <c r="A31" s="217" t="s">
        <v>492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4"/>
      <c r="L31"/>
    </row>
    <row r="32" spans="1:12" ht="10.5" customHeight="1">
      <c r="A32" s="217" t="s">
        <v>493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4"/>
      <c r="L32"/>
    </row>
    <row r="33" spans="1:12" ht="10.5" customHeight="1">
      <c r="A33" s="217" t="s">
        <v>494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4"/>
      <c r="L33"/>
    </row>
    <row r="34" spans="1:12" ht="10.5" customHeight="1">
      <c r="A34" s="217"/>
      <c r="B34" s="163"/>
      <c r="C34" s="163"/>
      <c r="D34" s="163"/>
      <c r="E34" s="163"/>
      <c r="F34" s="163"/>
      <c r="G34" s="163"/>
      <c r="H34" s="163"/>
      <c r="I34" s="163"/>
      <c r="J34" s="163"/>
      <c r="K34" s="164"/>
      <c r="L34"/>
    </row>
    <row r="35" spans="1:12" s="159" customFormat="1" ht="10.5" customHeight="1">
      <c r="A35" s="265" t="s">
        <v>195</v>
      </c>
      <c r="B35" s="266"/>
      <c r="C35" s="266"/>
      <c r="D35" s="266"/>
      <c r="E35" s="266"/>
      <c r="F35" s="266"/>
      <c r="G35" s="266"/>
      <c r="H35" s="266"/>
      <c r="I35" s="266"/>
      <c r="J35" s="266"/>
      <c r="K35" s="267"/>
      <c r="L35"/>
    </row>
    <row r="36" spans="1:12" ht="5.25" customHeight="1">
      <c r="A36" s="217"/>
      <c r="B36" s="163"/>
      <c r="C36" s="163"/>
      <c r="D36" s="163"/>
      <c r="E36" s="163"/>
      <c r="F36" s="163"/>
      <c r="G36" s="163"/>
      <c r="H36" s="163"/>
      <c r="I36" s="163"/>
      <c r="J36" s="163"/>
      <c r="K36" s="164"/>
      <c r="L36"/>
    </row>
    <row r="37" spans="1:12" ht="10.5" customHeight="1">
      <c r="A37" s="217" t="s">
        <v>196</v>
      </c>
      <c r="B37" s="163"/>
      <c r="C37" s="263" t="s">
        <v>495</v>
      </c>
      <c r="D37" s="163"/>
      <c r="E37" s="263" t="s">
        <v>496</v>
      </c>
      <c r="F37" s="163"/>
      <c r="G37" s="163"/>
      <c r="H37" s="163"/>
      <c r="I37" s="163"/>
      <c r="J37" s="163"/>
      <c r="K37" s="164"/>
      <c r="L37"/>
    </row>
    <row r="38" spans="1:12" ht="5.25" customHeight="1">
      <c r="A38" s="217"/>
      <c r="B38" s="163"/>
      <c r="C38" s="163"/>
      <c r="D38" s="163"/>
      <c r="E38" s="163"/>
      <c r="F38" s="163"/>
      <c r="G38" s="163"/>
      <c r="H38" s="163"/>
      <c r="I38" s="163"/>
      <c r="J38" s="163"/>
      <c r="K38" s="164"/>
      <c r="L38"/>
    </row>
    <row r="39" spans="1:12" ht="10.5" customHeight="1">
      <c r="A39" s="217" t="s">
        <v>199</v>
      </c>
      <c r="B39" s="163"/>
      <c r="C39" s="263" t="s">
        <v>497</v>
      </c>
      <c r="D39" s="163"/>
      <c r="E39" s="263" t="s">
        <v>498</v>
      </c>
      <c r="F39" s="163"/>
      <c r="G39" s="163"/>
      <c r="H39" s="163"/>
      <c r="I39" s="163"/>
      <c r="J39" s="163"/>
      <c r="K39" s="164"/>
      <c r="L39"/>
    </row>
    <row r="40" spans="1:12" ht="5.25" customHeight="1">
      <c r="A40" s="217"/>
      <c r="B40" s="163"/>
      <c r="C40" s="163"/>
      <c r="D40" s="163"/>
      <c r="E40" s="163"/>
      <c r="F40" s="163"/>
      <c r="G40" s="163"/>
      <c r="H40" s="163"/>
      <c r="I40" s="163"/>
      <c r="J40" s="163"/>
      <c r="K40" s="164"/>
      <c r="L40"/>
    </row>
    <row r="41" spans="1:12" ht="10.5" customHeight="1">
      <c r="A41" s="217" t="s">
        <v>203</v>
      </c>
      <c r="B41" s="163"/>
      <c r="C41" s="263" t="s">
        <v>499</v>
      </c>
      <c r="D41" s="163"/>
      <c r="E41" s="263" t="s">
        <v>500</v>
      </c>
      <c r="F41" s="163"/>
      <c r="G41" s="163"/>
      <c r="H41" s="163"/>
      <c r="I41" s="163"/>
      <c r="J41" s="163"/>
      <c r="K41" s="164"/>
      <c r="L41"/>
    </row>
    <row r="42" spans="1:12" ht="10.5" customHeight="1">
      <c r="A42" s="217"/>
      <c r="B42" s="163"/>
      <c r="C42" s="163"/>
      <c r="D42" s="163"/>
      <c r="E42" s="163"/>
      <c r="F42" s="163"/>
      <c r="G42" s="163"/>
      <c r="H42" s="163"/>
      <c r="I42" s="163"/>
      <c r="J42" s="163"/>
      <c r="K42" s="164"/>
      <c r="L42"/>
    </row>
    <row r="43" spans="1:12" ht="10.5" customHeight="1">
      <c r="A43" s="217" t="s">
        <v>501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4"/>
      <c r="L43"/>
    </row>
    <row r="44" spans="1:12" ht="10.5" customHeight="1">
      <c r="A44" s="217" t="s">
        <v>502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4"/>
      <c r="L44"/>
    </row>
    <row r="45" spans="1:12" ht="10.5" customHeight="1" thickBot="1">
      <c r="A45" s="294" t="s">
        <v>503</v>
      </c>
      <c r="B45" s="221"/>
      <c r="C45" s="221"/>
      <c r="D45" s="221"/>
      <c r="E45" s="221"/>
      <c r="F45" s="221"/>
      <c r="G45" s="221"/>
      <c r="H45" s="221"/>
      <c r="I45" s="221"/>
      <c r="J45" s="221"/>
      <c r="K45" s="222"/>
      <c r="L45"/>
    </row>
    <row r="46" ht="11.25" thickTop="1"/>
  </sheetData>
  <printOptions/>
  <pageMargins left="0.75" right="0.75" top="1" bottom="1" header="0.5118110236220472" footer="0.5118110236220472"/>
  <pageSetup orientation="portrait" paperSize="9" r:id="rId2"/>
  <headerFooter alignWithMargins="0">
    <oddHeader>&amp;C&amp;F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Solver Samples</dc:title>
  <dc:subject/>
  <dc:creator>Microsoft Corporation</dc:creator>
  <cp:keywords/>
  <dc:description>Example models illustrating applications of Microsoft Excel's Solver.</dc:description>
  <cp:lastModifiedBy>Microsoft Corporation</cp:lastModifiedBy>
  <cp:lastPrinted>1996-12-11T15:52:23Z</cp:lastPrinted>
  <dcterms:created xsi:type="dcterms:W3CDTF">1998-12-13T07:57:47Z</dcterms:created>
  <dcterms:modified xsi:type="dcterms:W3CDTF">2003-04-16T10:36:06Z</dcterms:modified>
  <cp:category/>
  <cp:version/>
  <cp:contentType/>
  <cp:contentStatus/>
</cp:coreProperties>
</file>