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beirito\Desktop\Nueva carpeta\"/>
    </mc:Choice>
  </mc:AlternateContent>
  <bookViews>
    <workbookView xWindow="0" yWindow="0" windowWidth="21600" windowHeight="9735" firstSheet="1" activeTab="6"/>
  </bookViews>
  <sheets>
    <sheet name="Funciones_Estadísticas" sheetId="8" r:id="rId1"/>
    <sheet name="Funciones_Matemáticas" sheetId="7" r:id="rId2"/>
    <sheet name="Resuman" sheetId="6" r:id="rId3"/>
    <sheet name="Distribuidora" sheetId="2" r:id="rId4"/>
    <sheet name="Produccion" sheetId="5" r:id="rId5"/>
    <sheet name="Control de Stock" sheetId="3" r:id="rId6"/>
    <sheet name="Planilla" sheetId="4" r:id="rId7"/>
  </sheets>
  <calcPr calcId="152511"/>
</workbook>
</file>

<file path=xl/calcChain.xml><?xml version="1.0" encoding="utf-8"?>
<calcChain xmlns="http://schemas.openxmlformats.org/spreadsheetml/2006/main">
  <c r="K11" i="4" l="1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10" i="4" l="1"/>
  <c r="I15" i="3" l="1"/>
  <c r="J15" i="3"/>
  <c r="H15" i="3"/>
  <c r="I14" i="3"/>
  <c r="J14" i="3"/>
  <c r="H14" i="3"/>
  <c r="J8" i="3"/>
  <c r="J9" i="3"/>
  <c r="J10" i="3"/>
  <c r="J11" i="3"/>
  <c r="J12" i="3"/>
  <c r="J13" i="3"/>
  <c r="J7" i="3"/>
  <c r="H8" i="3"/>
  <c r="H9" i="3"/>
  <c r="H10" i="3"/>
  <c r="H11" i="3"/>
  <c r="H12" i="3"/>
  <c r="H13" i="3"/>
  <c r="H7" i="3"/>
  <c r="G8" i="3"/>
  <c r="G9" i="3"/>
  <c r="G10" i="3"/>
  <c r="G11" i="3"/>
  <c r="G12" i="3"/>
  <c r="G13" i="3"/>
  <c r="G7" i="3"/>
  <c r="F8" i="3"/>
  <c r="F9" i="3"/>
  <c r="F10" i="3"/>
  <c r="F11" i="3"/>
  <c r="F12" i="3"/>
  <c r="F13" i="3"/>
  <c r="F7" i="3"/>
  <c r="E8" i="3"/>
  <c r="E9" i="3"/>
  <c r="E10" i="3"/>
  <c r="E11" i="3"/>
  <c r="E12" i="3"/>
  <c r="E13" i="3"/>
  <c r="E7" i="3"/>
  <c r="I11" i="5"/>
  <c r="I10" i="5"/>
  <c r="I9" i="5"/>
  <c r="F9" i="5"/>
  <c r="F10" i="5"/>
  <c r="F11" i="5"/>
  <c r="F12" i="5"/>
  <c r="F13" i="5"/>
  <c r="F14" i="5"/>
  <c r="F15" i="5"/>
  <c r="F16" i="5"/>
  <c r="F17" i="5"/>
  <c r="F18" i="5"/>
  <c r="F19" i="5"/>
  <c r="F20" i="5"/>
  <c r="F8" i="5"/>
  <c r="E9" i="5"/>
  <c r="E10" i="5"/>
  <c r="E11" i="5"/>
  <c r="E12" i="5"/>
  <c r="E13" i="5"/>
  <c r="E14" i="5"/>
  <c r="E15" i="5"/>
  <c r="E16" i="5"/>
  <c r="E17" i="5"/>
  <c r="E18" i="5"/>
  <c r="E19" i="5"/>
  <c r="E20" i="5"/>
  <c r="E8" i="5"/>
  <c r="H19" i="2" l="1"/>
  <c r="H18" i="2"/>
  <c r="H17" i="2"/>
  <c r="H11" i="2"/>
  <c r="H12" i="2"/>
  <c r="H13" i="2"/>
  <c r="H14" i="2"/>
  <c r="H15" i="2"/>
  <c r="H16" i="2"/>
  <c r="H10" i="2"/>
  <c r="G11" i="2"/>
  <c r="G12" i="2"/>
  <c r="G13" i="2"/>
  <c r="G14" i="2"/>
  <c r="G15" i="2"/>
  <c r="G16" i="2"/>
  <c r="G10" i="2"/>
  <c r="F11" i="2"/>
  <c r="F12" i="2"/>
  <c r="F13" i="2"/>
  <c r="F14" i="2"/>
  <c r="F15" i="2"/>
  <c r="F16" i="2"/>
  <c r="F10" i="2"/>
  <c r="E20" i="6"/>
  <c r="E19" i="6"/>
  <c r="E18" i="6"/>
  <c r="E17" i="6"/>
  <c r="E16" i="6"/>
  <c r="E15" i="6"/>
  <c r="E14" i="6"/>
  <c r="D9" i="6"/>
  <c r="E9" i="6"/>
  <c r="F9" i="6"/>
  <c r="C9" i="6"/>
  <c r="F5" i="6"/>
  <c r="F6" i="6"/>
  <c r="F7" i="6"/>
  <c r="F8" i="6"/>
  <c r="F4" i="6"/>
</calcChain>
</file>

<file path=xl/sharedStrings.xml><?xml version="1.0" encoding="utf-8"?>
<sst xmlns="http://schemas.openxmlformats.org/spreadsheetml/2006/main" count="243" uniqueCount="193">
  <si>
    <t>Cantidad</t>
  </si>
  <si>
    <t>Precio</t>
  </si>
  <si>
    <t>Descuento</t>
  </si>
  <si>
    <t>TABLA DE DATOS</t>
  </si>
  <si>
    <t>%IGV</t>
  </si>
  <si>
    <t>%DESC.</t>
  </si>
  <si>
    <t>%FLETE</t>
  </si>
  <si>
    <t>Distribuidora Laestafa S.R.Ltda.</t>
  </si>
  <si>
    <t>Av. Desaparecidos 1234, San Borja</t>
  </si>
  <si>
    <t>Nro.</t>
  </si>
  <si>
    <t>Articulo</t>
  </si>
  <si>
    <t>Impuesto</t>
  </si>
  <si>
    <t>Total</t>
  </si>
  <si>
    <t>C100</t>
  </si>
  <si>
    <t>Plancha Philips</t>
  </si>
  <si>
    <t>C101</t>
  </si>
  <si>
    <t>TV. Color 14" Sony</t>
  </si>
  <si>
    <t>C102</t>
  </si>
  <si>
    <t>Aspiradora Philips</t>
  </si>
  <si>
    <t>C103</t>
  </si>
  <si>
    <t>Cocina Goldex 4 hornillas</t>
  </si>
  <si>
    <t>C104</t>
  </si>
  <si>
    <t>Radio Philips</t>
  </si>
  <si>
    <t>C105</t>
  </si>
  <si>
    <t>Refrigerador GoldStart</t>
  </si>
  <si>
    <t>C106</t>
  </si>
  <si>
    <t>Congeladora Oster</t>
  </si>
  <si>
    <t>Ruc 17718568</t>
  </si>
  <si>
    <t>Subtotal</t>
  </si>
  <si>
    <t>Flete</t>
  </si>
  <si>
    <t>Total General</t>
  </si>
  <si>
    <t>Formulas</t>
  </si>
  <si>
    <t>=Precio * %Desc</t>
  </si>
  <si>
    <t>=(Precio - Descuento) * %IGV</t>
  </si>
  <si>
    <t>=(Precio + Impuesto - Descuento) * Cantidad</t>
  </si>
  <si>
    <t>=Suma de toda la columna Total</t>
  </si>
  <si>
    <t>=Subtotal * %Flete</t>
  </si>
  <si>
    <t>=Subtotal + Flete</t>
  </si>
  <si>
    <t>INFORMIX S.A.</t>
  </si>
  <si>
    <t>Ganancia</t>
  </si>
  <si>
    <t>Jr. Villacumo 123 - San Miguel</t>
  </si>
  <si>
    <t>IGV</t>
  </si>
  <si>
    <t>Telf. 464-9575</t>
  </si>
  <si>
    <t>Descripción</t>
  </si>
  <si>
    <t>Stock</t>
  </si>
  <si>
    <t>Costo</t>
  </si>
  <si>
    <t>Stock Valorizado</t>
  </si>
  <si>
    <t>Pedido Pendientes</t>
  </si>
  <si>
    <t>Stock Actual</t>
  </si>
  <si>
    <t>Mouse</t>
  </si>
  <si>
    <t>Discos Duros</t>
  </si>
  <si>
    <t>Impresoras</t>
  </si>
  <si>
    <t>Diskettes 3.5"</t>
  </si>
  <si>
    <t>Multimedia 8X</t>
  </si>
  <si>
    <t>Monitores SVGA</t>
  </si>
  <si>
    <t>Filtro de Pantalla</t>
  </si>
  <si>
    <t>TOTAL</t>
  </si>
  <si>
    <t>PROMEDIO</t>
  </si>
  <si>
    <t>MAXIMO</t>
  </si>
  <si>
    <t>MINIMO</t>
  </si>
  <si>
    <t>FORMULAS</t>
  </si>
  <si>
    <t>=</t>
  </si>
  <si>
    <t>COSTO * %Ganancia</t>
  </si>
  <si>
    <t>(COSTO + GANANCIA) * %IGV</t>
  </si>
  <si>
    <t>COSTO + GANANCIA + IGV</t>
  </si>
  <si>
    <t>STOCK * COSTO</t>
  </si>
  <si>
    <t>STOCK - PEDIDOS PENDIENTES</t>
  </si>
  <si>
    <t>PLANILLA DE TRABAJADORES</t>
  </si>
  <si>
    <t>% Bonificación 1</t>
  </si>
  <si>
    <t>% Bonificación 2</t>
  </si>
  <si>
    <t>% SNP</t>
  </si>
  <si>
    <t>% FONAVI</t>
  </si>
  <si>
    <t>CÓDIGO</t>
  </si>
  <si>
    <t>APELLIDO</t>
  </si>
  <si>
    <t>NOMBRE</t>
  </si>
  <si>
    <t>Cargo</t>
  </si>
  <si>
    <t>BÁSICO</t>
  </si>
  <si>
    <t>AÑOS SERV.</t>
  </si>
  <si>
    <t>Bonif. 1</t>
  </si>
  <si>
    <t>Bonif. 2</t>
  </si>
  <si>
    <t>TOTAL BONFIC.</t>
  </si>
  <si>
    <t>Snp</t>
  </si>
  <si>
    <t>Fonavi</t>
  </si>
  <si>
    <t>TOTAL APORTES</t>
  </si>
  <si>
    <t>NETO</t>
  </si>
  <si>
    <t>Vega</t>
  </si>
  <si>
    <t>Patricia</t>
  </si>
  <si>
    <t>Secretaria Ejecutiva</t>
  </si>
  <si>
    <t>Quiroz</t>
  </si>
  <si>
    <t>Tania</t>
  </si>
  <si>
    <t>Jefe de Marketing</t>
  </si>
  <si>
    <t>Cortés</t>
  </si>
  <si>
    <t>Milagros</t>
  </si>
  <si>
    <t>Auxiliar de Contabilidad</t>
  </si>
  <si>
    <t>Canepa</t>
  </si>
  <si>
    <t>Rocío</t>
  </si>
  <si>
    <t>Jefe de Almacen</t>
  </si>
  <si>
    <t>Ccance</t>
  </si>
  <si>
    <t>Juan</t>
  </si>
  <si>
    <t>Jefe de Computo</t>
  </si>
  <si>
    <t>Soto</t>
  </si>
  <si>
    <t>Jorge</t>
  </si>
  <si>
    <t>Asistente de Finanzas</t>
  </si>
  <si>
    <t>Cortez</t>
  </si>
  <si>
    <t>Marina</t>
  </si>
  <si>
    <t>Jefe de Finanzas</t>
  </si>
  <si>
    <t>Huamani</t>
  </si>
  <si>
    <t>Ángel</t>
  </si>
  <si>
    <t>Programador</t>
  </si>
  <si>
    <t>Carpió</t>
  </si>
  <si>
    <t>Miguel</t>
  </si>
  <si>
    <t>Analista de Sistemas</t>
  </si>
  <si>
    <t>Oconor</t>
  </si>
  <si>
    <t>Julia</t>
  </si>
  <si>
    <t>Secretaria</t>
  </si>
  <si>
    <t>Montes</t>
  </si>
  <si>
    <t>Andrés</t>
  </si>
  <si>
    <t>Digitador</t>
  </si>
  <si>
    <t>Sánchez</t>
  </si>
  <si>
    <t>Nuñez</t>
  </si>
  <si>
    <t>Ana</t>
  </si>
  <si>
    <t>Garcia</t>
  </si>
  <si>
    <t>Felipe</t>
  </si>
  <si>
    <t>Ruiz</t>
  </si>
  <si>
    <t>Richard</t>
  </si>
  <si>
    <t>Pajuelo</t>
  </si>
  <si>
    <t>Teofilo</t>
  </si>
  <si>
    <t>Jefe de Producción</t>
  </si>
  <si>
    <t>Llerena</t>
  </si>
  <si>
    <t>Luisa</t>
  </si>
  <si>
    <t>Carranza</t>
  </si>
  <si>
    <t>José</t>
  </si>
  <si>
    <t>Castro</t>
  </si>
  <si>
    <t>Carlos</t>
  </si>
  <si>
    <t>Contador</t>
  </si>
  <si>
    <t>Meneses</t>
  </si>
  <si>
    <t>Mirla</t>
  </si>
  <si>
    <t>TOTAL GENERAL</t>
  </si>
  <si>
    <t>PROMEDIO GENERAL</t>
  </si>
  <si>
    <t>Bonificación  1</t>
  </si>
  <si>
    <t>=  3% del Básico por cada año de servicio</t>
  </si>
  <si>
    <t>= 13% del (Básico + Total Bonificación)</t>
  </si>
  <si>
    <t>Bonificación  2</t>
  </si>
  <si>
    <t>= 2.2% del básico por cada año de servicio</t>
  </si>
  <si>
    <t>= 9% del (Básico + Total Bonificación)</t>
  </si>
  <si>
    <t>Total Bonificación</t>
  </si>
  <si>
    <t>= Bonific.1 + Bonific.2</t>
  </si>
  <si>
    <t>Total de Aportes</t>
  </si>
  <si>
    <t>=  Snp + Fonavi</t>
  </si>
  <si>
    <t>Neto</t>
  </si>
  <si>
    <t>= Básico + Total Bonific. - Total Aportes</t>
  </si>
  <si>
    <t>Cargos</t>
  </si>
  <si>
    <t>Producción de la empresa XYZ</t>
  </si>
  <si>
    <t>Fecha Actual</t>
  </si>
  <si>
    <t>Cambio $</t>
  </si>
  <si>
    <t>MESES</t>
  </si>
  <si>
    <t>PRODUCCIÓN</t>
  </si>
  <si>
    <t>EGRESOS</t>
  </si>
  <si>
    <t>TOTAL S/.</t>
  </si>
  <si>
    <t>TOTAL $</t>
  </si>
  <si>
    <t>CUADRO ESTADISTICO</t>
  </si>
  <si>
    <t>Enero</t>
  </si>
  <si>
    <t>Resumen</t>
  </si>
  <si>
    <t>Dolares</t>
  </si>
  <si>
    <t>Febrero</t>
  </si>
  <si>
    <t>Máximo</t>
  </si>
  <si>
    <t>Marzo</t>
  </si>
  <si>
    <t>Mínimo</t>
  </si>
  <si>
    <t>Abril</t>
  </si>
  <si>
    <t>Promedio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</si>
  <si>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</si>
  <si>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</si>
  <si>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</si>
  <si>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</si>
  <si>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</si>
  <si>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</si>
  <si>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</si>
  <si>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</si>
  <si>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Resumen de Ventas</t>
  </si>
  <si>
    <t>Marca</t>
  </si>
  <si>
    <t>Toyota</t>
  </si>
  <si>
    <t>Nissan</t>
  </si>
  <si>
    <t>Volvo</t>
  </si>
  <si>
    <t>Daewoo</t>
  </si>
  <si>
    <t>Hyundai</t>
  </si>
  <si>
    <t>Calcular lo siguiente:</t>
  </si>
  <si>
    <t>Total de Toyota y Nissan</t>
  </si>
  <si>
    <t>Promedio de Daewoo,Toyota y Nissan</t>
  </si>
  <si>
    <t>Máximo de Ventas</t>
  </si>
  <si>
    <t>Mínimo de Ventas</t>
  </si>
  <si>
    <t>Cantidad de Marcas de Autos</t>
  </si>
  <si>
    <t>Total de Enero y Marzo</t>
  </si>
  <si>
    <t>Total de Volvo, Toyota y Hyundai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</si>
</sst>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.00_-;\-* #,##0.00_-;_-* &quot;-&quot;??_-;_-@_-"/>
    <numFmt numFmtId="166" formatCode="0.0%"/>
  </numFmts>
  <fonts count="15" x14ac:knownFonts="1">
    <font>
      <sz val="10"/>
      <name val="Arial"/>
    </font>
    <font>
      <sz val="10"/>
      <name val="Arial"/>
    </font>
    <font>
      <sz val="8"/>
      <name val="Arial"/>
    </font>
    <font>
      <sz val="12"/>
      <name val="Times New Roman"/>
      <family val="1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7">
    <xf numFmtId="0" fontId="0" fillId="0" borderId="0" xfId="0"/>
    <xf numFmtId="0" fontId="5" fillId="0" borderId="0" xfId="2" applyFont="1"/>
    <xf numFmtId="0" fontId="4" fillId="2" borderId="6" xfId="2" applyFont="1" applyFill="1" applyBorder="1"/>
    <xf numFmtId="9" fontId="5" fillId="0" borderId="7" xfId="2" applyNumberFormat="1" applyFont="1" applyBorder="1" applyAlignment="1" applyProtection="1">
      <alignment horizontal="center"/>
      <protection locked="0"/>
    </xf>
    <xf numFmtId="0" fontId="4" fillId="2" borderId="8" xfId="2" applyFont="1" applyFill="1" applyBorder="1"/>
    <xf numFmtId="9" fontId="5" fillId="0" borderId="9" xfId="2" applyNumberFormat="1" applyFont="1" applyBorder="1" applyAlignment="1" applyProtection="1">
      <alignment horizontal="center"/>
      <protection locked="0"/>
    </xf>
    <xf numFmtId="0" fontId="5" fillId="0" borderId="1" xfId="2" applyFont="1" applyBorder="1"/>
    <xf numFmtId="164" fontId="5" fillId="0" borderId="1" xfId="1" applyFont="1" applyBorder="1"/>
    <xf numFmtId="164" fontId="5" fillId="0" borderId="1" xfId="1" applyFont="1" applyBorder="1" applyProtection="1">
      <protection locked="0"/>
    </xf>
    <xf numFmtId="0" fontId="4" fillId="2" borderId="1" xfId="2" applyFont="1" applyFill="1" applyBorder="1"/>
    <xf numFmtId="165" fontId="8" fillId="4" borderId="7" xfId="1" applyNumberFormat="1" applyFont="1" applyFill="1" applyBorder="1" applyProtection="1">
      <protection locked="0"/>
    </xf>
    <xf numFmtId="0" fontId="4" fillId="2" borderId="24" xfId="2" applyFont="1" applyFill="1" applyBorder="1"/>
    <xf numFmtId="0" fontId="7" fillId="0" borderId="0" xfId="2" applyFont="1"/>
    <xf numFmtId="0" fontId="5" fillId="0" borderId="0" xfId="2" quotePrefix="1" applyFont="1"/>
    <xf numFmtId="165" fontId="8" fillId="3" borderId="9" xfId="1" applyNumberFormat="1" applyFont="1" applyFill="1" applyBorder="1" applyProtection="1">
      <protection locked="0"/>
    </xf>
    <xf numFmtId="0" fontId="4" fillId="2" borderId="16" xfId="2" applyFont="1" applyFill="1" applyBorder="1"/>
    <xf numFmtId="165" fontId="8" fillId="3" borderId="25" xfId="1" applyNumberFormat="1" applyFont="1" applyFill="1" applyBorder="1" applyProtection="1">
      <protection locked="0"/>
    </xf>
    <xf numFmtId="0" fontId="4" fillId="2" borderId="1" xfId="2" applyFont="1" applyFill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7" fillId="0" borderId="0" xfId="3" applyFont="1"/>
    <xf numFmtId="0" fontId="5" fillId="0" borderId="0" xfId="3" applyFont="1"/>
    <xf numFmtId="0" fontId="4" fillId="2" borderId="27" xfId="3" applyFont="1" applyFill="1" applyBorder="1"/>
    <xf numFmtId="9" fontId="5" fillId="0" borderId="28" xfId="3" applyNumberFormat="1" applyFont="1" applyBorder="1" applyProtection="1">
      <protection locked="0"/>
    </xf>
    <xf numFmtId="0" fontId="4" fillId="2" borderId="8" xfId="3" applyFont="1" applyFill="1" applyBorder="1"/>
    <xf numFmtId="9" fontId="5" fillId="0" borderId="9" xfId="3" applyNumberFormat="1" applyFont="1" applyBorder="1" applyProtection="1">
      <protection locked="0"/>
    </xf>
    <xf numFmtId="0" fontId="5" fillId="0" borderId="1" xfId="3" applyFont="1" applyBorder="1"/>
    <xf numFmtId="0" fontId="7" fillId="0" borderId="0" xfId="3" applyFont="1" applyBorder="1"/>
    <xf numFmtId="0" fontId="5" fillId="0" borderId="0" xfId="3" applyFont="1" applyBorder="1"/>
    <xf numFmtId="0" fontId="4" fillId="2" borderId="1" xfId="3" applyFont="1" applyFill="1" applyBorder="1"/>
    <xf numFmtId="0" fontId="4" fillId="2" borderId="16" xfId="3" applyFont="1" applyFill="1" applyBorder="1"/>
    <xf numFmtId="0" fontId="4" fillId="2" borderId="1" xfId="3" applyFont="1" applyFill="1" applyBorder="1" applyAlignment="1">
      <alignment horizontal="center"/>
    </xf>
    <xf numFmtId="0" fontId="9" fillId="0" borderId="0" xfId="0" applyFont="1"/>
    <xf numFmtId="0" fontId="5" fillId="0" borderId="0" xfId="0" applyFont="1"/>
    <xf numFmtId="9" fontId="5" fillId="6" borderId="28" xfId="0" applyNumberFormat="1" applyFont="1" applyFill="1" applyBorder="1" applyProtection="1">
      <protection locked="0"/>
    </xf>
    <xf numFmtId="166" fontId="5" fillId="6" borderId="7" xfId="0" applyNumberFormat="1" applyFont="1" applyFill="1" applyBorder="1" applyProtection="1">
      <protection locked="0"/>
    </xf>
    <xf numFmtId="9" fontId="5" fillId="6" borderId="7" xfId="0" applyNumberFormat="1" applyFont="1" applyFill="1" applyBorder="1" applyProtection="1">
      <protection locked="0"/>
    </xf>
    <xf numFmtId="9" fontId="5" fillId="6" borderId="9" xfId="0" applyNumberFormat="1" applyFont="1" applyFill="1" applyBorder="1" applyProtection="1">
      <protection locked="0"/>
    </xf>
    <xf numFmtId="0" fontId="4" fillId="2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1" applyFont="1"/>
    <xf numFmtId="164" fontId="5" fillId="0" borderId="0" xfId="1" applyFont="1" applyAlignment="1">
      <alignment horizontal="center"/>
    </xf>
    <xf numFmtId="164" fontId="5" fillId="0" borderId="0" xfId="1" applyFont="1" applyProtection="1">
      <protection locked="0"/>
    </xf>
    <xf numFmtId="164" fontId="5" fillId="0" borderId="0" xfId="1" applyFont="1" applyAlignment="1">
      <alignment horizontal="centerContinuous"/>
    </xf>
    <xf numFmtId="0" fontId="10" fillId="0" borderId="0" xfId="0" applyFont="1" applyFill="1"/>
    <xf numFmtId="0" fontId="5" fillId="0" borderId="0" xfId="0" applyFont="1" applyFill="1"/>
    <xf numFmtId="0" fontId="7" fillId="0" borderId="0" xfId="0" applyFont="1"/>
    <xf numFmtId="0" fontId="5" fillId="0" borderId="0" xfId="0" quotePrefix="1" applyFont="1"/>
    <xf numFmtId="0" fontId="0" fillId="5" borderId="0" xfId="0" applyFill="1"/>
    <xf numFmtId="0" fontId="11" fillId="0" borderId="0" xfId="0" applyFont="1"/>
    <xf numFmtId="0" fontId="4" fillId="7" borderId="27" xfId="0" applyFont="1" applyFill="1" applyBorder="1"/>
    <xf numFmtId="14" fontId="5" fillId="0" borderId="28" xfId="0" applyNumberFormat="1" applyFont="1" applyFill="1" applyBorder="1" applyProtection="1">
      <protection locked="0"/>
    </xf>
    <xf numFmtId="9" fontId="5" fillId="0" borderId="0" xfId="0" applyNumberFormat="1" applyFont="1"/>
    <xf numFmtId="0" fontId="4" fillId="7" borderId="8" xfId="0" applyFont="1" applyFill="1" applyBorder="1"/>
    <xf numFmtId="0" fontId="5" fillId="0" borderId="9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12" fillId="8" borderId="1" xfId="0" applyFont="1" applyFill="1" applyBorder="1" applyAlignment="1">
      <alignment horizontal="center"/>
    </xf>
    <xf numFmtId="165" fontId="5" fillId="0" borderId="1" xfId="0" applyNumberFormat="1" applyFont="1" applyBorder="1" applyProtection="1">
      <protection locked="0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2" xfId="0" applyFont="1" applyFill="1" applyBorder="1" applyAlignment="1" applyProtection="1">
      <protection locked="0"/>
    </xf>
    <xf numFmtId="0" fontId="7" fillId="0" borderId="18" xfId="0" applyFont="1" applyFill="1" applyBorder="1" applyAlignment="1">
      <alignment horizontal="left"/>
    </xf>
    <xf numFmtId="0" fontId="5" fillId="0" borderId="19" xfId="0" applyFont="1" applyFill="1" applyBorder="1" applyAlignment="1" applyProtection="1">
      <protection locked="0"/>
    </xf>
    <xf numFmtId="0" fontId="13" fillId="0" borderId="0" xfId="0" applyFont="1" applyFill="1" applyBorder="1"/>
    <xf numFmtId="0" fontId="14" fillId="0" borderId="0" xfId="0" applyFont="1"/>
    <xf numFmtId="0" fontId="5" fillId="9" borderId="1" xfId="0" applyFont="1" applyFill="1" applyBorder="1" applyProtection="1">
      <protection locked="0"/>
    </xf>
    <xf numFmtId="2" fontId="5" fillId="9" borderId="1" xfId="0" applyNumberFormat="1" applyFont="1" applyFill="1" applyBorder="1" applyProtection="1">
      <protection locked="0"/>
    </xf>
    <xf numFmtId="0" fontId="4" fillId="2" borderId="4" xfId="2" applyFont="1" applyFill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0" fontId="6" fillId="0" borderId="10" xfId="2" applyFont="1" applyBorder="1"/>
    <xf numFmtId="0" fontId="6" fillId="0" borderId="11" xfId="2" applyFont="1" applyBorder="1"/>
    <xf numFmtId="0" fontId="6" fillId="0" borderId="12" xfId="2" applyFont="1" applyBorder="1"/>
    <xf numFmtId="0" fontId="7" fillId="0" borderId="13" xfId="2" applyFont="1" applyBorder="1"/>
    <xf numFmtId="0" fontId="7" fillId="0" borderId="0" xfId="2" applyFont="1" applyBorder="1"/>
    <xf numFmtId="0" fontId="7" fillId="0" borderId="14" xfId="2" applyFont="1" applyBorder="1"/>
    <xf numFmtId="0" fontId="5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horizontal="left" vertical="center"/>
    </xf>
    <xf numFmtId="0" fontId="5" fillId="0" borderId="20" xfId="2" applyFont="1" applyBorder="1" applyAlignment="1">
      <alignment horizontal="left" vertical="center"/>
    </xf>
    <xf numFmtId="0" fontId="5" fillId="0" borderId="21" xfId="2" applyFont="1" applyBorder="1" applyAlignment="1">
      <alignment horizontal="left" vertical="center"/>
    </xf>
    <xf numFmtId="0" fontId="5" fillId="0" borderId="22" xfId="2" applyFont="1" applyBorder="1" applyAlignment="1">
      <alignment horizontal="left" vertical="center"/>
    </xf>
    <xf numFmtId="0" fontId="5" fillId="0" borderId="23" xfId="2" applyFont="1" applyBorder="1" applyAlignment="1">
      <alignment horizontal="left" vertical="center"/>
    </xf>
    <xf numFmtId="0" fontId="5" fillId="0" borderId="14" xfId="2" applyFont="1" applyBorder="1" applyAlignment="1">
      <alignment horizontal="left" vertical="center"/>
    </xf>
    <xf numFmtId="0" fontId="5" fillId="0" borderId="26" xfId="2" applyFont="1" applyBorder="1" applyAlignment="1">
      <alignment horizontal="left" vertical="center"/>
    </xf>
    <xf numFmtId="0" fontId="4" fillId="7" borderId="1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4" xfId="0" applyFont="1" applyFill="1" applyBorder="1"/>
    <xf numFmtId="0" fontId="4" fillId="2" borderId="29" xfId="0" applyFont="1" applyFill="1" applyBorder="1"/>
    <xf numFmtId="0" fontId="4" fillId="2" borderId="30" xfId="0" applyFont="1" applyFill="1" applyBorder="1"/>
    <xf numFmtId="0" fontId="4" fillId="2" borderId="3" xfId="0" applyFont="1" applyFill="1" applyBorder="1"/>
    <xf numFmtId="0" fontId="4" fillId="2" borderId="31" xfId="0" applyFont="1" applyFill="1" applyBorder="1"/>
    <xf numFmtId="0" fontId="4" fillId="2" borderId="32" xfId="0" applyFont="1" applyFill="1" applyBorder="1"/>
  </cellXfs>
  <cellStyles count="4">
    <cellStyle name="Millares" xfId="1" builtinId="3"/>
    <cellStyle name="Normal" xfId="0" builtinId="0"/>
    <cellStyle name="Normal_EJERC1" xfId="3"/>
    <cellStyle name="Normal_EJERC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222251</xdr:colOff>
      <xdr:row>59</xdr:row>
      <xdr:rowOff>69850</xdr:rowOff>
    </xdr:to>
    <xdr:sp macro="" textlink="">
      <xdr:nvSpPr>
        <xdr:cNvPr id="2" name="1 CuadroTexto"/>
        <xdr:cNvSpPr txBox="1"/>
      </xdr:nvSpPr>
      <xdr:spPr>
        <a:xfrm>
          <a:off x="0" y="161925"/>
          <a:ext cx="7080251" cy="946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Funciones Estadísticas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PROMEDIO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Obtiene el promedio de los números especificados.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100" b="1">
              <a:effectLst/>
              <a:latin typeface="Times New Roman"/>
              <a:ea typeface="Times New Roman"/>
              <a:cs typeface="Times New Roman"/>
            </a:rPr>
            <a:t>PROMEDIO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(número1, [número2], …)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número1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obligatorio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Este parámetro puede ser un número ó tambien puede ser un rango de celdas que contiene el conjunto de números a promediar.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número2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opcional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A partir del segundo número los parámetros son opcionales. De igual manera puedes colocar un número u otro rango de celdas de donde la función obtendrá más valores a promediar.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CONTAR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Cuenta la cantidad de celdas que contienen números.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100" b="1">
              <a:effectLst/>
              <a:latin typeface="Times New Roman"/>
              <a:ea typeface="Times New Roman"/>
              <a:cs typeface="Times New Roman"/>
            </a:rPr>
            <a:t>CONTAR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(valor1, [valor2], …)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valor1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obligatorio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Primer celda a considerar o el rango donde se desea contar.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valor2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opcional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Celdas o rangos adicionales a considerar. Hasta 255 elementos.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CONTAR.SI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r>
            <a:rPr lang="es-PE" sz="1100">
              <a:effectLst/>
              <a:latin typeface="Times New Roman"/>
              <a:ea typeface="Times New Roman"/>
            </a:rPr>
            <a:t>Cuenta las celdas de un rango que cumplen con la condición especificada.</a:t>
          </a:r>
        </a:p>
        <a:p>
          <a:endParaRPr lang="es-PE" sz="1100">
            <a:effectLst/>
            <a:latin typeface="Times New Roman"/>
            <a:ea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r>
            <a:rPr lang="es-PE" sz="1100" b="1">
              <a:effectLst/>
              <a:latin typeface="Times New Roman"/>
              <a:ea typeface="Times New Roman"/>
            </a:rPr>
            <a:t>CONTAR.SI</a:t>
          </a:r>
          <a:r>
            <a:rPr lang="es-PE" sz="1100">
              <a:effectLst/>
              <a:latin typeface="Times New Roman"/>
              <a:ea typeface="Times New Roman"/>
            </a:rPr>
            <a:t>(rango, condición)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rango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rango de celdas a las que se le aplicará la condición para considerar su cuenta.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condición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La condición que se debe cumplir para ser incluido en la cuenta.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CONTAR.SI.CONJUNTO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r>
            <a:rPr lang="es-PE" sz="1100">
              <a:effectLst/>
              <a:latin typeface="Times New Roman"/>
              <a:ea typeface="Times New Roman"/>
            </a:rPr>
            <a:t>Cuenta las celdas de un rango que cumplan con varios criterios especificados.</a:t>
          </a:r>
        </a:p>
        <a:p>
          <a:pPr algn="just"/>
          <a:endParaRPr lang="es-PE" sz="1200" b="1" u="sng">
            <a:effectLst/>
            <a:latin typeface="Times New Roman"/>
            <a:ea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r>
            <a:rPr lang="es-PE" sz="1100" b="1">
              <a:effectLst/>
              <a:latin typeface="Times New Roman"/>
              <a:ea typeface="Times New Roman"/>
            </a:rPr>
            <a:t>CONTAR.SI.CONJUNTO</a:t>
          </a:r>
          <a:r>
            <a:rPr lang="es-PE" sz="1100">
              <a:effectLst/>
              <a:latin typeface="Times New Roman"/>
              <a:ea typeface="Times New Roman"/>
            </a:rPr>
            <a:t>(rango_criterios1, criterio1, [rango_criterios2], [criterio1])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rango_criterios1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rango al que se le aplicará el primer criterio.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criterio1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criterio que se aplicará al primer rango para ser considerado en la cuenta.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rango_criterios2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opcional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segundo rango al que se le aplicará un criterio.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criterio2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opcional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criterio que se aplicará al segundo rango para ser considerado en la cuenta. Se permiten hasta 127 pares de rango y criterio adicionales.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CONTARA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r>
            <a:rPr lang="es-PE" sz="1100">
              <a:effectLst/>
              <a:latin typeface="Times New Roman"/>
              <a:ea typeface="Times New Roman"/>
            </a:rPr>
            <a:t>Cuenta la cantidad de celdas que no están vacías.</a:t>
          </a: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r>
            <a:rPr lang="es-PE" sz="1100" b="1">
              <a:effectLst/>
              <a:latin typeface="Times New Roman"/>
              <a:ea typeface="Times New Roman"/>
            </a:rPr>
            <a:t>CONTARA</a:t>
          </a:r>
          <a:r>
            <a:rPr lang="es-PE" sz="1100">
              <a:effectLst/>
              <a:latin typeface="Times New Roman"/>
              <a:ea typeface="Times New Roman"/>
            </a:rPr>
            <a:t>(valor1, [valor2], …)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valor1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Primera celda o rango donde se desea contar.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valor2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opcional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Celdas o rangos adicionales a considerar. Hasta 255 elementos.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endParaRPr lang="es-PE" sz="1100"/>
        </a:p>
      </xdr:txBody>
    </xdr:sp>
    <xdr:clientData/>
  </xdr:twoCellAnchor>
  <xdr:twoCellAnchor>
    <xdr:from>
      <xdr:col>9</xdr:col>
      <xdr:colOff>419100</xdr:colOff>
      <xdr:row>1</xdr:row>
      <xdr:rowOff>9525</xdr:rowOff>
    </xdr:from>
    <xdr:to>
      <xdr:col>19</xdr:col>
      <xdr:colOff>588435</xdr:colOff>
      <xdr:row>59</xdr:row>
      <xdr:rowOff>79375</xdr:rowOff>
    </xdr:to>
    <xdr:sp macro="" textlink="">
      <xdr:nvSpPr>
        <xdr:cNvPr id="3" name="2 CuadroTexto"/>
        <xdr:cNvSpPr txBox="1"/>
      </xdr:nvSpPr>
      <xdr:spPr>
        <a:xfrm>
          <a:off x="7277100" y="171450"/>
          <a:ext cx="7789335" cy="9461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MINIMO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r>
            <a:rPr lang="es-PE" sz="1100">
              <a:effectLst/>
              <a:latin typeface="Times New Roman"/>
              <a:ea typeface="Times New Roman"/>
            </a:rPr>
            <a:t>Encuentra el valor mínimo de una lista de números.</a:t>
          </a:r>
        </a:p>
        <a:p>
          <a:endParaRPr lang="es-PE" sz="1100">
            <a:effectLst/>
            <a:latin typeface="Times New Roman"/>
            <a:ea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r>
            <a:rPr lang="es-PE" sz="1100" b="1">
              <a:effectLst/>
              <a:latin typeface="Times New Roman"/>
              <a:ea typeface="Times New Roman"/>
            </a:rPr>
            <a:t>MIN</a:t>
          </a:r>
          <a:r>
            <a:rPr lang="es-PE" sz="1100">
              <a:effectLst/>
              <a:latin typeface="Times New Roman"/>
              <a:ea typeface="Times New Roman"/>
            </a:rPr>
            <a:t>(número1, [número2], …)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número1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primer número a evaluar.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número2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opcional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segundo número a evaluar y hasta 255 números opcionales.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 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MAXIMO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r>
            <a:rPr lang="es-PE" sz="1100">
              <a:effectLst/>
              <a:latin typeface="Times New Roman"/>
              <a:ea typeface="Times New Roman"/>
            </a:rPr>
            <a:t>Encuentra el valor máximo de una lista de números.</a:t>
          </a:r>
        </a:p>
        <a:p>
          <a:pPr algn="just"/>
          <a:endParaRPr lang="es-PE" sz="1200" b="1" u="sng">
            <a:effectLst/>
            <a:latin typeface="Times New Roman"/>
            <a:ea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r>
            <a:rPr lang="es-PE" sz="1100" b="1">
              <a:effectLst/>
              <a:latin typeface="Times New Roman"/>
              <a:ea typeface="Times New Roman"/>
            </a:rPr>
            <a:t>MAX</a:t>
          </a:r>
          <a:r>
            <a:rPr lang="es-PE" sz="1100">
              <a:effectLst/>
              <a:latin typeface="Times New Roman"/>
              <a:ea typeface="Times New Roman"/>
            </a:rPr>
            <a:t>(número1, [número2], …)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número1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primero de los valores a evaluar. También puede ser un rango.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número2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opcional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A partir del segundo número los parámetros son opcionales. De igual manera puedes colocar un número o un rango de celdas.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K.ESIMO.MENOR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r>
            <a:rPr lang="es-PE" sz="1100">
              <a:effectLst/>
              <a:latin typeface="Times New Roman"/>
              <a:ea typeface="Times New Roman"/>
            </a:rPr>
            <a:t>Encuentra el k-ésimo valor más pequeño en un rango.</a:t>
          </a:r>
        </a:p>
        <a:p>
          <a:pPr algn="just"/>
          <a:endParaRPr lang="es-PE" sz="1200" b="1" u="sng">
            <a:effectLst/>
            <a:latin typeface="Times New Roman"/>
            <a:ea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r>
            <a:rPr lang="es-PE" sz="1100" b="1">
              <a:effectLst/>
              <a:latin typeface="Times New Roman"/>
              <a:ea typeface="Times New Roman"/>
            </a:rPr>
            <a:t>K.ESIMO.MENOR</a:t>
          </a:r>
          <a:r>
            <a:rPr lang="es-PE" sz="1100">
              <a:effectLst/>
              <a:latin typeface="Times New Roman"/>
              <a:ea typeface="Times New Roman"/>
            </a:rPr>
            <a:t>(rango, k)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rango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rango de celdas donde se buscará.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k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k-ésimo valor más pequeño a buscar.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 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K.ESIMO.MAYOR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s-PE" sz="1100">
              <a:effectLst/>
              <a:latin typeface="Times New Roman"/>
              <a:ea typeface="Times New Roman"/>
            </a:rPr>
            <a:t>Encuentra el k-ésimo valor más grande en un rango.</a:t>
          </a:r>
        </a:p>
        <a:p>
          <a:pPr algn="just"/>
          <a:endParaRPr lang="es-PE" sz="1200" b="1" u="sng">
            <a:effectLst/>
            <a:latin typeface="Times New Roman"/>
            <a:ea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r>
            <a:rPr lang="es-PE" sz="1100" b="1">
              <a:effectLst/>
              <a:latin typeface="Times New Roman"/>
              <a:ea typeface="Times New Roman"/>
            </a:rPr>
            <a:t>K.ESIMO.MAYOR</a:t>
          </a:r>
          <a:r>
            <a:rPr lang="es-PE" sz="1100">
              <a:effectLst/>
              <a:latin typeface="Times New Roman"/>
              <a:ea typeface="Times New Roman"/>
            </a:rPr>
            <a:t>(rango, k)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rango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rango de celdas donde se buscará.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k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k-ésimo valor más grande a buscar.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 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MODA.UNO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>
            <a:spcAft>
              <a:spcPts val="0"/>
            </a:spcAft>
          </a:pPr>
          <a:r>
            <a:rPr lang="es-PE" sz="1100">
              <a:effectLst/>
              <a:latin typeface="Times New Roman"/>
              <a:ea typeface="Times New Roman"/>
            </a:rPr>
            <a:t>Devuelve el valor que se repite con más frecuencia en una matriz o rango de datos.</a:t>
          </a:r>
        </a:p>
        <a:p>
          <a:pPr algn="just"/>
          <a:endParaRPr lang="es-PE" sz="1200" b="1" u="sng">
            <a:effectLst/>
            <a:latin typeface="Times New Roman"/>
            <a:ea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r>
            <a:rPr lang="es-PE" sz="1100" b="1">
              <a:effectLst/>
              <a:latin typeface="Times New Roman"/>
              <a:ea typeface="Times New Roman"/>
            </a:rPr>
            <a:t>MODA.UNO</a:t>
          </a:r>
          <a:r>
            <a:rPr lang="es-PE" sz="1100">
              <a:effectLst/>
              <a:latin typeface="Times New Roman"/>
              <a:ea typeface="Times New Roman"/>
            </a:rPr>
            <a:t>(numero1, [numero2], …)</a:t>
          </a: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número1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obligatorio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primer número a evaluar.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número2 (</a:t>
          </a:r>
          <a:r>
            <a:rPr lang="es-PE" sz="1050" i="1">
              <a:effectLst/>
              <a:latin typeface="Times New Roman"/>
              <a:ea typeface="Calibri"/>
              <a:cs typeface="Times New Roman"/>
            </a:rPr>
            <a:t>opcional</a:t>
          </a:r>
          <a:r>
            <a:rPr lang="es-PE" sz="1050">
              <a:effectLst/>
              <a:latin typeface="Times New Roman"/>
              <a:ea typeface="Calibri"/>
              <a:cs typeface="Times New Roman"/>
            </a:rPr>
            <a:t>): El segundo número a evaluar y hasta 255 valores opcionales.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endParaRPr lang="es-P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529167</xdr:colOff>
      <xdr:row>54</xdr:row>
      <xdr:rowOff>85725</xdr:rowOff>
    </xdr:to>
    <xdr:sp macro="" textlink="">
      <xdr:nvSpPr>
        <xdr:cNvPr id="2" name="1 CuadroTexto"/>
        <xdr:cNvSpPr txBox="1"/>
      </xdr:nvSpPr>
      <xdr:spPr>
        <a:xfrm>
          <a:off x="762000" y="161925"/>
          <a:ext cx="8149167" cy="866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Funciones Matemáticas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SUMA</a:t>
          </a:r>
          <a:r>
            <a:rPr lang="es-PE" sz="1200" b="1" i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 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Devuelve el subtotal de una lista de valores aplicando la operación indicada.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endParaRPr lang="es-PE" sz="1100" b="1">
            <a:effectLst/>
            <a:latin typeface="Times New Roman"/>
            <a:ea typeface="Times New Roman"/>
            <a:cs typeface="Times New Roman"/>
          </a:endParaRPr>
        </a:p>
        <a:p>
          <a:pPr algn="just">
            <a:lnSpc>
              <a:spcPct val="115000"/>
            </a:lnSpc>
            <a:spcAft>
              <a:spcPts val="1000"/>
            </a:spcAft>
          </a:pPr>
          <a:r>
            <a:rPr lang="es-PE" sz="1100" b="1">
              <a:effectLst/>
              <a:latin typeface="Times New Roman"/>
              <a:ea typeface="Times New Roman"/>
              <a:cs typeface="Times New Roman"/>
            </a:rPr>
            <a:t>SUMA 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(número1, [número2], …)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 algn="just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número1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Obligatorio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Primer número (o rango de celdas) a considerar en la suma.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 algn="just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número2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Opcional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Números (o rangos de celdas) adicionales a sumar. Se pueden especificar hasta 255 números adicionales.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>
            <a:lnSpc>
              <a:spcPct val="115000"/>
            </a:lnSpc>
            <a:spcBef>
              <a:spcPts val="2400"/>
            </a:spcBef>
            <a:spcAft>
              <a:spcPts val="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SUMAR.SI</a:t>
          </a:r>
          <a:r>
            <a:rPr lang="es-PE" sz="1200" b="1" i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 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Suma los valores de un rango siempre y cuando cumplan con las condiciones especificadas.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endParaRPr lang="es-PE" sz="1100" b="1">
            <a:effectLst/>
            <a:latin typeface="Times New Roman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100" b="1">
              <a:effectLst/>
              <a:latin typeface="Times New Roman"/>
              <a:ea typeface="Times New Roman"/>
              <a:cs typeface="Times New Roman"/>
            </a:rPr>
            <a:t>SUMAR.SI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(rango, condición, [rango_suma])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rango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Obligatorio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El rango de celdas a las que se le aplicará la condición de suma.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condición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Obligatorio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La condición que se debe de cumplir para ser tomado en cuenta para la suma.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rango_suma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Opcional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El rango de celdas que será sumado. Si es omitido se sumarán los valores del primer argumento.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050">
              <a:effectLst/>
              <a:latin typeface="Times New Roman"/>
              <a:ea typeface="Calibri"/>
              <a:cs typeface="Times New Roman"/>
            </a:rPr>
            <a:t> </a:t>
          </a: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200" b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La función SUMAR.SI.CONJUNTO</a:t>
          </a:r>
          <a:r>
            <a:rPr lang="es-PE" sz="1200" b="1" i="1" kern="0">
              <a:solidFill>
                <a:srgbClr val="365F91"/>
              </a:solidFill>
              <a:effectLst/>
              <a:latin typeface="Times New Roman"/>
              <a:ea typeface="Times New Roman"/>
              <a:cs typeface="Times New Roman"/>
            </a:rPr>
            <a:t> </a:t>
          </a:r>
          <a:endParaRPr lang="es-PE" sz="1200" b="1" kern="0">
            <a:solidFill>
              <a:srgbClr val="365F91"/>
            </a:solidFill>
            <a:effectLst/>
            <a:latin typeface="Cambria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Suma los valores de un rango que cumplan con múltiples criterios.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algn="just"/>
          <a:r>
            <a:rPr lang="es-PE" sz="1200" b="1" u="sng">
              <a:effectLst/>
              <a:latin typeface="Times New Roman"/>
              <a:ea typeface="Times New Roman"/>
            </a:rPr>
            <a:t>Sintaxis</a:t>
          </a:r>
          <a:endParaRPr lang="es-PE" sz="1600" b="1">
            <a:effectLst/>
            <a:latin typeface="Times New Roman"/>
            <a:ea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endParaRPr lang="es-PE" sz="1100" b="1">
            <a:effectLst/>
            <a:latin typeface="Times New Roman"/>
            <a:ea typeface="Times New Roman"/>
            <a:cs typeface="Times New Roman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es-PE" sz="1100" b="1">
              <a:effectLst/>
              <a:latin typeface="Times New Roman"/>
              <a:ea typeface="Times New Roman"/>
              <a:cs typeface="Times New Roman"/>
            </a:rPr>
            <a:t>SUMAR.SI.CONJUNTO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(rango_suma, rango_criterios1, criterios1, [rango_criterios2, criterios2], …)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rango_suma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Obligatorio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El rango de celdas que será sumado.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rango_criterios1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Obligatorio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El primer rango que contiene los valores a evaluar.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criterios1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Obligatorio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El criterio que deberá cumplir el rango_criterios1.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rango_criterios2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Opcional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El segundo rango con valores a evaluar.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pPr marL="342900" lvl="0" indent="-342900">
            <a:lnSpc>
              <a:spcPct val="115000"/>
            </a:lnSpc>
            <a:spcAft>
              <a:spcPts val="1000"/>
            </a:spcAft>
            <a:buSzPts val="1000"/>
            <a:buFont typeface="Symbol"/>
            <a:buChar char=""/>
            <a:tabLst>
              <a:tab pos="457200" algn="l"/>
            </a:tabLst>
          </a:pPr>
          <a:r>
            <a:rPr lang="es-PE" sz="1100">
              <a:effectLst/>
              <a:latin typeface="Times New Roman"/>
              <a:ea typeface="Times New Roman"/>
              <a:cs typeface="Times New Roman"/>
            </a:rPr>
            <a:t>criterios2 (</a:t>
          </a:r>
          <a:r>
            <a:rPr lang="es-PE" sz="1100" i="1">
              <a:effectLst/>
              <a:latin typeface="Times New Roman"/>
              <a:ea typeface="Times New Roman"/>
              <a:cs typeface="Times New Roman"/>
            </a:rPr>
            <a:t>Opcional</a:t>
          </a:r>
          <a:r>
            <a:rPr lang="es-PE" sz="1100">
              <a:effectLst/>
              <a:latin typeface="Times New Roman"/>
              <a:ea typeface="Times New Roman"/>
              <a:cs typeface="Times New Roman"/>
            </a:rPr>
            <a:t>): El criterio que deberá cumplir el rango_criterios2. Se ermiten hasta 127 pares de rangos y criterios.</a:t>
          </a:r>
          <a:endParaRPr lang="es-PE" sz="1050">
            <a:effectLst/>
            <a:latin typeface="+mn-lt"/>
            <a:ea typeface="Calibri"/>
            <a:cs typeface="Times New Roman"/>
          </a:endParaRPr>
        </a:p>
        <a:p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J1" sqref="J1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>
      <selection activeCell="N7" sqref="N7"/>
    </sheetView>
  </sheetViews>
  <sheetFormatPr baseColWidth="10"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workbookViewId="0">
      <selection activeCell="E21" sqref="E21"/>
    </sheetView>
  </sheetViews>
  <sheetFormatPr baseColWidth="10" defaultRowHeight="12.75" x14ac:dyDescent="0.2"/>
  <sheetData>
    <row r="2" spans="2:6" x14ac:dyDescent="0.2">
      <c r="B2" s="60" t="s">
        <v>178</v>
      </c>
      <c r="C2" s="60"/>
      <c r="D2" s="60"/>
      <c r="E2" s="60"/>
      <c r="F2" s="60"/>
    </row>
    <row r="3" spans="2:6" x14ac:dyDescent="0.2">
      <c r="B3" s="61" t="s">
        <v>179</v>
      </c>
      <c r="C3" s="62" t="s">
        <v>161</v>
      </c>
      <c r="D3" s="62" t="s">
        <v>164</v>
      </c>
      <c r="E3" s="62" t="s">
        <v>166</v>
      </c>
      <c r="F3" s="63" t="s">
        <v>56</v>
      </c>
    </row>
    <row r="4" spans="2:6" x14ac:dyDescent="0.2">
      <c r="B4" s="64" t="s">
        <v>180</v>
      </c>
      <c r="C4" s="65">
        <v>250</v>
      </c>
      <c r="D4" s="65">
        <v>310</v>
      </c>
      <c r="E4" s="65">
        <v>180</v>
      </c>
      <c r="F4" s="66">
        <f>SUM(C4:E4)</f>
        <v>740</v>
      </c>
    </row>
    <row r="5" spans="2:6" x14ac:dyDescent="0.2">
      <c r="B5" s="64" t="s">
        <v>181</v>
      </c>
      <c r="C5" s="65">
        <v>260</v>
      </c>
      <c r="D5" s="65">
        <v>290</v>
      </c>
      <c r="E5" s="65">
        <v>170</v>
      </c>
      <c r="F5" s="66">
        <f t="shared" ref="F5:F8" si="0">SUM(C5:E5)</f>
        <v>720</v>
      </c>
    </row>
    <row r="6" spans="2:6" x14ac:dyDescent="0.2">
      <c r="B6" s="64" t="s">
        <v>182</v>
      </c>
      <c r="C6" s="65">
        <v>190</v>
      </c>
      <c r="D6" s="65">
        <v>270</v>
      </c>
      <c r="E6" s="65">
        <v>140</v>
      </c>
      <c r="F6" s="66">
        <f t="shared" si="0"/>
        <v>600</v>
      </c>
    </row>
    <row r="7" spans="2:6" x14ac:dyDescent="0.2">
      <c r="B7" s="64" t="s">
        <v>183</v>
      </c>
      <c r="C7" s="65">
        <v>180</v>
      </c>
      <c r="D7" s="65">
        <v>320</v>
      </c>
      <c r="E7" s="65">
        <v>150</v>
      </c>
      <c r="F7" s="66">
        <f t="shared" si="0"/>
        <v>650</v>
      </c>
    </row>
    <row r="8" spans="2:6" x14ac:dyDescent="0.2">
      <c r="B8" s="64" t="s">
        <v>184</v>
      </c>
      <c r="C8" s="65">
        <v>200</v>
      </c>
      <c r="D8" s="65">
        <v>450</v>
      </c>
      <c r="E8" s="65">
        <v>140</v>
      </c>
      <c r="F8" s="66">
        <f t="shared" si="0"/>
        <v>790</v>
      </c>
    </row>
    <row r="9" spans="2:6" x14ac:dyDescent="0.2">
      <c r="B9" s="67" t="s">
        <v>56</v>
      </c>
      <c r="C9" s="68">
        <f>SUM(C4:C8)</f>
        <v>1080</v>
      </c>
      <c r="D9" s="68">
        <f t="shared" ref="D9:F9" si="1">SUM(D4:D8)</f>
        <v>1640</v>
      </c>
      <c r="E9" s="68">
        <f t="shared" si="1"/>
        <v>780</v>
      </c>
      <c r="F9" s="68">
        <f t="shared" si="1"/>
        <v>3500</v>
      </c>
    </row>
    <row r="10" spans="2:6" x14ac:dyDescent="0.2">
      <c r="B10" s="69"/>
      <c r="C10" s="32"/>
      <c r="D10" s="32"/>
      <c r="E10" s="32"/>
      <c r="F10" s="32"/>
    </row>
    <row r="11" spans="2:6" x14ac:dyDescent="0.2">
      <c r="B11" s="69"/>
      <c r="C11" s="32"/>
      <c r="D11" s="32"/>
      <c r="E11" s="32"/>
      <c r="F11" s="32"/>
    </row>
    <row r="12" spans="2:6" x14ac:dyDescent="0.2">
      <c r="B12" s="70" t="s">
        <v>185</v>
      </c>
      <c r="C12" s="32"/>
      <c r="D12" s="32"/>
      <c r="E12" s="32"/>
      <c r="F12" s="32"/>
    </row>
    <row r="13" spans="2:6" x14ac:dyDescent="0.2">
      <c r="B13" s="32"/>
      <c r="C13" s="32"/>
      <c r="D13" s="32"/>
      <c r="E13" s="32"/>
      <c r="F13" s="32"/>
    </row>
    <row r="14" spans="2:6" x14ac:dyDescent="0.2">
      <c r="B14" s="32" t="s">
        <v>186</v>
      </c>
      <c r="C14" s="32"/>
      <c r="D14" s="32"/>
      <c r="E14" s="71">
        <f>SUM(F4:F5)</f>
        <v>1460</v>
      </c>
      <c r="F14" s="32"/>
    </row>
    <row r="15" spans="2:6" x14ac:dyDescent="0.2">
      <c r="B15" s="32" t="s">
        <v>187</v>
      </c>
      <c r="C15" s="32"/>
      <c r="D15" s="32"/>
      <c r="E15" s="72">
        <f>AVERAGE(F7,F4,F5)</f>
        <v>703.33333333333337</v>
      </c>
      <c r="F15" s="32"/>
    </row>
    <row r="16" spans="2:6" x14ac:dyDescent="0.2">
      <c r="B16" s="32" t="s">
        <v>188</v>
      </c>
      <c r="C16" s="32"/>
      <c r="D16" s="32"/>
      <c r="E16" s="71">
        <f>MAX(F4:F8)</f>
        <v>790</v>
      </c>
      <c r="F16" s="32"/>
    </row>
    <row r="17" spans="2:6" x14ac:dyDescent="0.2">
      <c r="B17" s="32" t="s">
        <v>189</v>
      </c>
      <c r="C17" s="32"/>
      <c r="D17" s="32"/>
      <c r="E17" s="71">
        <f>MIN(F4:F7)</f>
        <v>600</v>
      </c>
      <c r="F17" s="32"/>
    </row>
    <row r="18" spans="2:6" x14ac:dyDescent="0.2">
      <c r="B18" s="32" t="s">
        <v>190</v>
      </c>
      <c r="C18" s="32"/>
      <c r="D18" s="32"/>
      <c r="E18" s="71">
        <f>COUNTA(B4:B8)</f>
        <v>5</v>
      </c>
      <c r="F18" s="32"/>
    </row>
    <row r="19" spans="2:6" x14ac:dyDescent="0.2">
      <c r="B19" s="32" t="s">
        <v>191</v>
      </c>
      <c r="C19" s="32"/>
      <c r="D19" s="32"/>
      <c r="E19" s="71">
        <f>SUM(C9:D9)</f>
        <v>2720</v>
      </c>
      <c r="F19" s="32"/>
    </row>
    <row r="20" spans="2:6" x14ac:dyDescent="0.2">
      <c r="B20" s="32" t="s">
        <v>192</v>
      </c>
      <c r="C20" s="32"/>
      <c r="D20" s="32"/>
      <c r="E20" s="71">
        <f>SUM(F6,F4,F8)</f>
        <v>2130</v>
      </c>
      <c r="F20" s="3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topLeftCell="A10" workbookViewId="0">
      <selection activeCell="H20" sqref="H20"/>
    </sheetView>
  </sheetViews>
  <sheetFormatPr baseColWidth="10" defaultRowHeight="12.75" x14ac:dyDescent="0.2"/>
  <cols>
    <col min="3" max="3" width="36" bestFit="1" customWidth="1"/>
  </cols>
  <sheetData>
    <row r="1" spans="2:11" ht="13.5" thickBot="1" x14ac:dyDescent="0.25"/>
    <row r="2" spans="2:11" x14ac:dyDescent="0.2">
      <c r="B2" s="73" t="s">
        <v>3</v>
      </c>
      <c r="C2" s="74"/>
      <c r="D2" s="1"/>
      <c r="E2" s="1"/>
      <c r="F2" s="1"/>
      <c r="G2" s="1"/>
      <c r="H2" s="1"/>
      <c r="I2" s="73"/>
      <c r="J2" s="74"/>
      <c r="K2" s="1"/>
    </row>
    <row r="3" spans="2:11" x14ac:dyDescent="0.2">
      <c r="B3" s="2" t="s">
        <v>4</v>
      </c>
      <c r="C3" s="3">
        <v>0.18</v>
      </c>
      <c r="D3" s="1"/>
      <c r="E3" s="1"/>
      <c r="F3" s="1"/>
      <c r="G3" s="1"/>
      <c r="H3" s="1"/>
      <c r="I3" s="2"/>
      <c r="J3" s="3"/>
      <c r="K3" s="1"/>
    </row>
    <row r="4" spans="2:11" x14ac:dyDescent="0.2">
      <c r="B4" s="2" t="s">
        <v>5</v>
      </c>
      <c r="C4" s="3">
        <v>0.03</v>
      </c>
      <c r="D4" s="1"/>
      <c r="E4" s="1"/>
      <c r="F4" s="1"/>
      <c r="G4" s="1"/>
      <c r="H4" s="1"/>
      <c r="I4" s="2"/>
      <c r="J4" s="3"/>
      <c r="K4" s="1"/>
    </row>
    <row r="5" spans="2:11" ht="13.5" thickBot="1" x14ac:dyDescent="0.25">
      <c r="B5" s="4" t="s">
        <v>6</v>
      </c>
      <c r="C5" s="5">
        <v>0.02</v>
      </c>
      <c r="D5" s="1"/>
      <c r="E5" s="1"/>
      <c r="F5" s="1"/>
      <c r="G5" s="1"/>
      <c r="H5" s="1"/>
      <c r="I5" s="4"/>
      <c r="J5" s="5"/>
      <c r="K5" s="1"/>
    </row>
    <row r="6" spans="2:11" ht="13.5" thickBot="1" x14ac:dyDescent="0.25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ht="18.75" x14ac:dyDescent="0.3">
      <c r="B7" s="75" t="s">
        <v>7</v>
      </c>
      <c r="C7" s="76"/>
      <c r="D7" s="76"/>
      <c r="E7" s="76"/>
      <c r="F7" s="76"/>
      <c r="G7" s="76"/>
      <c r="H7" s="77"/>
      <c r="I7" s="75"/>
      <c r="J7" s="76"/>
      <c r="K7" s="77"/>
    </row>
    <row r="8" spans="2:11" x14ac:dyDescent="0.2">
      <c r="B8" s="78" t="s">
        <v>8</v>
      </c>
      <c r="C8" s="79"/>
      <c r="D8" s="79"/>
      <c r="E8" s="79"/>
      <c r="F8" s="79"/>
      <c r="G8" s="79"/>
      <c r="H8" s="80"/>
      <c r="I8" s="78"/>
      <c r="J8" s="79"/>
      <c r="K8" s="80"/>
    </row>
    <row r="9" spans="2:11" x14ac:dyDescent="0.2">
      <c r="B9" s="17" t="s">
        <v>9</v>
      </c>
      <c r="C9" s="17" t="s">
        <v>10</v>
      </c>
      <c r="D9" s="17" t="s">
        <v>0</v>
      </c>
      <c r="E9" s="17" t="s">
        <v>1</v>
      </c>
      <c r="F9" s="17" t="s">
        <v>2</v>
      </c>
      <c r="G9" s="17" t="s">
        <v>11</v>
      </c>
      <c r="H9" s="17" t="s">
        <v>12</v>
      </c>
      <c r="I9" s="17"/>
      <c r="J9" s="17"/>
      <c r="K9" s="17"/>
    </row>
    <row r="10" spans="2:11" x14ac:dyDescent="0.2">
      <c r="B10" s="18" t="s">
        <v>13</v>
      </c>
      <c r="C10" s="6" t="s">
        <v>14</v>
      </c>
      <c r="D10" s="6">
        <v>15</v>
      </c>
      <c r="E10" s="7">
        <v>35</v>
      </c>
      <c r="F10" s="8">
        <f>E10*$C$4</f>
        <v>1.05</v>
      </c>
      <c r="G10" s="8">
        <f>(E10-F10)*$C$3</f>
        <v>6.1110000000000007</v>
      </c>
      <c r="H10" s="8">
        <f>(E10+G10-F10)*D10</f>
        <v>600.91500000000008</v>
      </c>
      <c r="I10" s="18"/>
      <c r="J10" s="6"/>
      <c r="K10" s="6"/>
    </row>
    <row r="11" spans="2:11" x14ac:dyDescent="0.2">
      <c r="B11" s="18" t="s">
        <v>15</v>
      </c>
      <c r="C11" s="6" t="s">
        <v>16</v>
      </c>
      <c r="D11" s="6">
        <v>20</v>
      </c>
      <c r="E11" s="7">
        <v>255</v>
      </c>
      <c r="F11" s="8">
        <f t="shared" ref="F11:F16" si="0">E11*$C$4</f>
        <v>7.6499999999999995</v>
      </c>
      <c r="G11" s="8">
        <f t="shared" ref="G11:G16" si="1">(E11-F11)*$C$3</f>
        <v>44.522999999999996</v>
      </c>
      <c r="H11" s="8">
        <f t="shared" ref="H11:H16" si="2">(E11+G11-F11)*D11</f>
        <v>5837.4600000000009</v>
      </c>
      <c r="I11" s="18"/>
      <c r="J11" s="6"/>
      <c r="K11" s="6"/>
    </row>
    <row r="12" spans="2:11" x14ac:dyDescent="0.2">
      <c r="B12" s="18" t="s">
        <v>17</v>
      </c>
      <c r="C12" s="6" t="s">
        <v>18</v>
      </c>
      <c r="D12" s="6">
        <v>40</v>
      </c>
      <c r="E12" s="7">
        <v>150</v>
      </c>
      <c r="F12" s="8">
        <f t="shared" si="0"/>
        <v>4.5</v>
      </c>
      <c r="G12" s="8">
        <f t="shared" si="1"/>
        <v>26.189999999999998</v>
      </c>
      <c r="H12" s="8">
        <f t="shared" si="2"/>
        <v>6867.6</v>
      </c>
      <c r="I12" s="18"/>
      <c r="J12" s="6"/>
      <c r="K12" s="6"/>
    </row>
    <row r="13" spans="2:11" x14ac:dyDescent="0.2">
      <c r="B13" s="18" t="s">
        <v>19</v>
      </c>
      <c r="C13" s="6" t="s">
        <v>20</v>
      </c>
      <c r="D13" s="6">
        <v>35</v>
      </c>
      <c r="E13" s="7">
        <v>220</v>
      </c>
      <c r="F13" s="8">
        <f t="shared" si="0"/>
        <v>6.6</v>
      </c>
      <c r="G13" s="8">
        <f t="shared" si="1"/>
        <v>38.411999999999999</v>
      </c>
      <c r="H13" s="8">
        <f t="shared" si="2"/>
        <v>8813.42</v>
      </c>
      <c r="I13" s="18"/>
      <c r="J13" s="6"/>
      <c r="K13" s="6"/>
    </row>
    <row r="14" spans="2:11" x14ac:dyDescent="0.2">
      <c r="B14" s="18" t="s">
        <v>21</v>
      </c>
      <c r="C14" s="6" t="s">
        <v>22</v>
      </c>
      <c r="D14" s="6">
        <v>80</v>
      </c>
      <c r="E14" s="7">
        <v>160</v>
      </c>
      <c r="F14" s="8">
        <f t="shared" si="0"/>
        <v>4.8</v>
      </c>
      <c r="G14" s="8">
        <f t="shared" si="1"/>
        <v>27.935999999999996</v>
      </c>
      <c r="H14" s="8">
        <f t="shared" si="2"/>
        <v>14650.88</v>
      </c>
      <c r="I14" s="18"/>
      <c r="J14" s="6"/>
      <c r="K14" s="6"/>
    </row>
    <row r="15" spans="2:11" x14ac:dyDescent="0.2">
      <c r="B15" s="18" t="s">
        <v>23</v>
      </c>
      <c r="C15" s="6" t="s">
        <v>24</v>
      </c>
      <c r="D15" s="6">
        <v>15</v>
      </c>
      <c r="E15" s="7">
        <v>580</v>
      </c>
      <c r="F15" s="8">
        <f t="shared" si="0"/>
        <v>17.399999999999999</v>
      </c>
      <c r="G15" s="8">
        <f t="shared" si="1"/>
        <v>101.268</v>
      </c>
      <c r="H15" s="8">
        <f t="shared" si="2"/>
        <v>9958.02</v>
      </c>
      <c r="I15" s="18"/>
      <c r="J15" s="6"/>
      <c r="K15" s="6"/>
    </row>
    <row r="16" spans="2:11" x14ac:dyDescent="0.2">
      <c r="B16" s="18" t="s">
        <v>25</v>
      </c>
      <c r="C16" s="6" t="s">
        <v>26</v>
      </c>
      <c r="D16" s="6">
        <v>10</v>
      </c>
      <c r="E16" s="7">
        <v>400</v>
      </c>
      <c r="F16" s="8">
        <f t="shared" si="0"/>
        <v>12</v>
      </c>
      <c r="G16" s="8">
        <f t="shared" si="1"/>
        <v>69.84</v>
      </c>
      <c r="H16" s="8">
        <f t="shared" si="2"/>
        <v>4578.4000000000005</v>
      </c>
      <c r="I16" s="18"/>
      <c r="J16" s="6"/>
      <c r="K16" s="6"/>
    </row>
    <row r="17" spans="2:11" x14ac:dyDescent="0.2">
      <c r="B17" s="81" t="s">
        <v>27</v>
      </c>
      <c r="C17" s="82"/>
      <c r="D17" s="82"/>
      <c r="E17" s="82"/>
      <c r="F17" s="83"/>
      <c r="G17" s="15" t="s">
        <v>28</v>
      </c>
      <c r="H17" s="16">
        <f>SUM(H10:H16)</f>
        <v>51306.695</v>
      </c>
      <c r="I17" s="81"/>
      <c r="J17" s="82"/>
      <c r="K17" s="87"/>
    </row>
    <row r="18" spans="2:11" x14ac:dyDescent="0.2">
      <c r="B18" s="81"/>
      <c r="C18" s="82"/>
      <c r="D18" s="82"/>
      <c r="E18" s="82"/>
      <c r="F18" s="83"/>
      <c r="G18" s="9" t="s">
        <v>29</v>
      </c>
      <c r="H18" s="10">
        <f>H17*C5</f>
        <v>1026.1339</v>
      </c>
      <c r="I18" s="81"/>
      <c r="J18" s="82"/>
      <c r="K18" s="87"/>
    </row>
    <row r="19" spans="2:11" ht="13.5" thickBot="1" x14ac:dyDescent="0.25">
      <c r="B19" s="84"/>
      <c r="C19" s="85"/>
      <c r="D19" s="85"/>
      <c r="E19" s="85"/>
      <c r="F19" s="86"/>
      <c r="G19" s="11" t="s">
        <v>30</v>
      </c>
      <c r="H19" s="14">
        <f>H17+H18</f>
        <v>52332.8289</v>
      </c>
      <c r="I19" s="84"/>
      <c r="J19" s="85"/>
      <c r="K19" s="88"/>
    </row>
    <row r="20" spans="2:1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x14ac:dyDescent="0.2">
      <c r="B21" s="12" t="s">
        <v>31</v>
      </c>
      <c r="C21" s="1"/>
      <c r="D21" s="1"/>
      <c r="E21" s="1"/>
      <c r="F21" s="1"/>
      <c r="G21" s="1"/>
      <c r="H21" s="1"/>
      <c r="I21" s="12"/>
      <c r="J21" s="1"/>
      <c r="K21" s="1"/>
    </row>
    <row r="22" spans="2:11" x14ac:dyDescent="0.2">
      <c r="B22" s="1" t="s">
        <v>2</v>
      </c>
      <c r="C22" s="13" t="s">
        <v>32</v>
      </c>
      <c r="D22" s="1"/>
      <c r="E22" s="1"/>
      <c r="F22" s="1"/>
      <c r="G22" s="1"/>
      <c r="H22" s="1"/>
      <c r="I22" s="1"/>
      <c r="J22" s="13"/>
      <c r="K22" s="1"/>
    </row>
    <row r="23" spans="2:11" x14ac:dyDescent="0.2">
      <c r="B23" s="1" t="s">
        <v>11</v>
      </c>
      <c r="C23" s="13" t="s">
        <v>33</v>
      </c>
      <c r="D23" s="1"/>
      <c r="E23" s="1"/>
      <c r="F23" s="1"/>
      <c r="G23" s="1"/>
      <c r="H23" s="1"/>
      <c r="I23" s="1"/>
      <c r="J23" s="13"/>
      <c r="K23" s="1"/>
    </row>
    <row r="24" spans="2:11" x14ac:dyDescent="0.2">
      <c r="B24" s="1" t="s">
        <v>12</v>
      </c>
      <c r="C24" s="13" t="s">
        <v>34</v>
      </c>
      <c r="D24" s="1"/>
      <c r="E24" s="1"/>
      <c r="F24" s="1"/>
      <c r="G24" s="1"/>
      <c r="H24" s="1"/>
      <c r="I24" s="1"/>
      <c r="J24" s="13"/>
      <c r="K24" s="1"/>
    </row>
    <row r="25" spans="2:11" x14ac:dyDescent="0.2">
      <c r="B25" s="1" t="s">
        <v>28</v>
      </c>
      <c r="C25" s="13" t="s">
        <v>35</v>
      </c>
      <c r="D25" s="1"/>
      <c r="E25" s="1"/>
      <c r="F25" s="1"/>
      <c r="G25" s="1"/>
      <c r="H25" s="1"/>
      <c r="I25" s="1"/>
      <c r="J25" s="13"/>
      <c r="K25" s="1"/>
    </row>
    <row r="26" spans="2:11" x14ac:dyDescent="0.2">
      <c r="B26" s="1" t="s">
        <v>29</v>
      </c>
      <c r="C26" s="13" t="s">
        <v>36</v>
      </c>
      <c r="D26" s="1"/>
      <c r="E26" s="1"/>
      <c r="F26" s="1"/>
      <c r="G26" s="1"/>
      <c r="H26" s="1"/>
      <c r="I26" s="1"/>
      <c r="J26" s="13"/>
      <c r="K26" s="1"/>
    </row>
    <row r="27" spans="2:11" x14ac:dyDescent="0.2">
      <c r="B27" s="1" t="s">
        <v>30</v>
      </c>
      <c r="C27" s="13" t="s">
        <v>37</v>
      </c>
      <c r="D27" s="1"/>
      <c r="E27" s="1"/>
      <c r="F27" s="1"/>
      <c r="G27" s="1"/>
      <c r="H27" s="1"/>
      <c r="I27" s="1"/>
      <c r="J27" s="13"/>
      <c r="K27" s="1"/>
    </row>
  </sheetData>
  <mergeCells count="8">
    <mergeCell ref="B2:C2"/>
    <mergeCell ref="B7:H7"/>
    <mergeCell ref="B8:H8"/>
    <mergeCell ref="B17:F19"/>
    <mergeCell ref="I2:J2"/>
    <mergeCell ref="I7:K7"/>
    <mergeCell ref="I8:K8"/>
    <mergeCell ref="I17:K19"/>
  </mergeCells>
  <phoneticPr fontId="2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workbookViewId="0">
      <selection activeCell="I12" sqref="I12"/>
    </sheetView>
  </sheetViews>
  <sheetFormatPr baseColWidth="10" defaultRowHeight="12.75" x14ac:dyDescent="0.2"/>
  <cols>
    <col min="6" max="6" width="14.85546875" customWidth="1"/>
    <col min="9" max="9" width="12.42578125" bestFit="1" customWidth="1"/>
  </cols>
  <sheetData>
    <row r="2" spans="2:9" ht="15.75" x14ac:dyDescent="0.25">
      <c r="B2" s="48" t="s">
        <v>152</v>
      </c>
    </row>
    <row r="3" spans="2:9" ht="13.5" thickBot="1" x14ac:dyDescent="0.25">
      <c r="C3" s="32"/>
      <c r="D3" s="32"/>
      <c r="E3" s="32"/>
      <c r="F3" s="32"/>
      <c r="G3" s="32"/>
      <c r="H3" s="32"/>
      <c r="I3" s="32"/>
    </row>
    <row r="4" spans="2:9" x14ac:dyDescent="0.2">
      <c r="B4" s="49" t="s">
        <v>153</v>
      </c>
      <c r="C4" s="50">
        <v>39670</v>
      </c>
      <c r="D4" s="32"/>
      <c r="E4" s="51"/>
      <c r="F4" s="32"/>
      <c r="G4" s="32"/>
      <c r="H4" s="32"/>
      <c r="I4" s="32"/>
    </row>
    <row r="5" spans="2:9" ht="13.5" thickBot="1" x14ac:dyDescent="0.25">
      <c r="B5" s="52" t="s">
        <v>154</v>
      </c>
      <c r="C5" s="53">
        <v>2.81</v>
      </c>
      <c r="D5" s="32"/>
      <c r="E5" s="32"/>
      <c r="F5" s="32"/>
      <c r="G5" s="32"/>
      <c r="H5" s="32"/>
      <c r="I5" s="32"/>
    </row>
    <row r="6" spans="2:9" x14ac:dyDescent="0.2">
      <c r="B6" s="32"/>
      <c r="C6" s="32"/>
      <c r="D6" s="32"/>
      <c r="E6" s="32"/>
      <c r="F6" s="32"/>
      <c r="G6" s="32"/>
      <c r="H6" s="32"/>
      <c r="I6" s="32"/>
    </row>
    <row r="7" spans="2:9" x14ac:dyDescent="0.2">
      <c r="B7" s="58" t="s">
        <v>155</v>
      </c>
      <c r="C7" s="58" t="s">
        <v>156</v>
      </c>
      <c r="D7" s="59" t="s">
        <v>157</v>
      </c>
      <c r="E7" s="59" t="s">
        <v>158</v>
      </c>
      <c r="F7" s="59" t="s">
        <v>159</v>
      </c>
      <c r="G7" s="32"/>
      <c r="H7" s="89" t="s">
        <v>160</v>
      </c>
      <c r="I7" s="89"/>
    </row>
    <row r="8" spans="2:9" x14ac:dyDescent="0.2">
      <c r="B8" s="54" t="s">
        <v>161</v>
      </c>
      <c r="C8" s="54">
        <v>500000</v>
      </c>
      <c r="D8" s="54">
        <v>300000</v>
      </c>
      <c r="E8" s="55">
        <f>C8-D8</f>
        <v>200000</v>
      </c>
      <c r="F8" s="8">
        <f>E8*$C$5</f>
        <v>562000</v>
      </c>
      <c r="G8" s="32"/>
      <c r="H8" s="56" t="s">
        <v>162</v>
      </c>
      <c r="I8" s="56" t="s">
        <v>163</v>
      </c>
    </row>
    <row r="9" spans="2:9" x14ac:dyDescent="0.2">
      <c r="B9" s="54" t="s">
        <v>164</v>
      </c>
      <c r="C9" s="54">
        <v>700000</v>
      </c>
      <c r="D9" s="54">
        <v>420000</v>
      </c>
      <c r="E9" s="55">
        <f t="shared" ref="E9:E20" si="0">C9-D9</f>
        <v>280000</v>
      </c>
      <c r="F9" s="8">
        <f t="shared" ref="F9:F20" si="1">E9*$C$5</f>
        <v>786800</v>
      </c>
      <c r="G9" s="32"/>
      <c r="H9" s="54" t="s">
        <v>165</v>
      </c>
      <c r="I9" s="57">
        <f>MAX(F8:F19)</f>
        <v>1011600</v>
      </c>
    </row>
    <row r="10" spans="2:9" x14ac:dyDescent="0.2">
      <c r="B10" s="54" t="s">
        <v>166</v>
      </c>
      <c r="C10" s="54">
        <v>600000</v>
      </c>
      <c r="D10" s="54">
        <v>360000</v>
      </c>
      <c r="E10" s="55">
        <f t="shared" si="0"/>
        <v>240000</v>
      </c>
      <c r="F10" s="8">
        <f t="shared" si="1"/>
        <v>674400</v>
      </c>
      <c r="G10" s="32"/>
      <c r="H10" s="54" t="s">
        <v>167</v>
      </c>
      <c r="I10" s="57">
        <f>MIN(F8:F19)</f>
        <v>281000</v>
      </c>
    </row>
    <row r="11" spans="2:9" x14ac:dyDescent="0.2">
      <c r="B11" s="54" t="s">
        <v>168</v>
      </c>
      <c r="C11" s="54">
        <v>800000</v>
      </c>
      <c r="D11" s="54">
        <v>480000</v>
      </c>
      <c r="E11" s="55">
        <f t="shared" si="0"/>
        <v>320000</v>
      </c>
      <c r="F11" s="8">
        <f t="shared" si="1"/>
        <v>899200</v>
      </c>
      <c r="G11" s="32"/>
      <c r="H11" s="54" t="s">
        <v>169</v>
      </c>
      <c r="I11" s="57">
        <f>AVERAGE(F8:F19)</f>
        <v>696880</v>
      </c>
    </row>
    <row r="12" spans="2:9" x14ac:dyDescent="0.2">
      <c r="B12" s="54" t="s">
        <v>170</v>
      </c>
      <c r="C12" s="54">
        <v>900000</v>
      </c>
      <c r="D12" s="54">
        <v>540000</v>
      </c>
      <c r="E12" s="55">
        <f t="shared" si="0"/>
        <v>360000</v>
      </c>
      <c r="F12" s="8">
        <f t="shared" si="1"/>
        <v>1011600</v>
      </c>
      <c r="G12" s="32"/>
      <c r="H12" s="32"/>
      <c r="I12" s="32"/>
    </row>
    <row r="13" spans="2:9" x14ac:dyDescent="0.2">
      <c r="B13" s="54" t="s">
        <v>171</v>
      </c>
      <c r="C13" s="54">
        <v>750000</v>
      </c>
      <c r="D13" s="54">
        <v>450000</v>
      </c>
      <c r="E13" s="55">
        <f t="shared" si="0"/>
        <v>300000</v>
      </c>
      <c r="F13" s="8">
        <f t="shared" si="1"/>
        <v>843000</v>
      </c>
      <c r="G13" s="32"/>
      <c r="H13" s="32"/>
      <c r="I13" s="32"/>
    </row>
    <row r="14" spans="2:9" x14ac:dyDescent="0.2">
      <c r="B14" s="54" t="s">
        <v>172</v>
      </c>
      <c r="C14" s="54">
        <v>800000</v>
      </c>
      <c r="D14" s="54">
        <v>480000</v>
      </c>
      <c r="E14" s="55">
        <f t="shared" si="0"/>
        <v>320000</v>
      </c>
      <c r="F14" s="8">
        <f t="shared" si="1"/>
        <v>899200</v>
      </c>
      <c r="G14" s="32"/>
      <c r="H14" s="32"/>
      <c r="I14" s="32"/>
    </row>
    <row r="15" spans="2:9" x14ac:dyDescent="0.2">
      <c r="B15" s="54" t="s">
        <v>173</v>
      </c>
      <c r="C15" s="54">
        <v>780000</v>
      </c>
      <c r="D15" s="54">
        <v>468000</v>
      </c>
      <c r="E15" s="55">
        <f t="shared" si="0"/>
        <v>312000</v>
      </c>
      <c r="F15" s="8">
        <f t="shared" si="1"/>
        <v>876720</v>
      </c>
      <c r="G15" s="32"/>
      <c r="H15" s="32"/>
      <c r="I15" s="32"/>
    </row>
    <row r="16" spans="2:9" x14ac:dyDescent="0.2">
      <c r="B16" s="54" t="s">
        <v>174</v>
      </c>
      <c r="C16" s="54">
        <v>450000</v>
      </c>
      <c r="D16" s="54">
        <v>270000</v>
      </c>
      <c r="E16" s="55">
        <f t="shared" si="0"/>
        <v>180000</v>
      </c>
      <c r="F16" s="8">
        <f t="shared" si="1"/>
        <v>505800</v>
      </c>
      <c r="G16" s="32"/>
      <c r="H16" s="32"/>
      <c r="I16" s="32"/>
    </row>
    <row r="17" spans="2:9" x14ac:dyDescent="0.2">
      <c r="B17" s="54" t="s">
        <v>175</v>
      </c>
      <c r="C17" s="54">
        <v>360000</v>
      </c>
      <c r="D17" s="54">
        <v>216000</v>
      </c>
      <c r="E17" s="55">
        <f t="shared" si="0"/>
        <v>144000</v>
      </c>
      <c r="F17" s="8">
        <f t="shared" si="1"/>
        <v>404640</v>
      </c>
      <c r="G17" s="32"/>
      <c r="H17" s="32"/>
      <c r="I17" s="32"/>
    </row>
    <row r="18" spans="2:9" x14ac:dyDescent="0.2">
      <c r="B18" s="54" t="s">
        <v>176</v>
      </c>
      <c r="C18" s="54">
        <v>250000</v>
      </c>
      <c r="D18" s="54">
        <v>150000</v>
      </c>
      <c r="E18" s="55">
        <f t="shared" si="0"/>
        <v>100000</v>
      </c>
      <c r="F18" s="8">
        <f t="shared" si="1"/>
        <v>281000</v>
      </c>
      <c r="G18" s="32"/>
      <c r="H18" s="32"/>
      <c r="I18" s="32"/>
    </row>
    <row r="19" spans="2:9" x14ac:dyDescent="0.2">
      <c r="B19" s="54" t="s">
        <v>177</v>
      </c>
      <c r="C19" s="54">
        <v>550000</v>
      </c>
      <c r="D19" s="54">
        <v>330000</v>
      </c>
      <c r="E19" s="55">
        <f t="shared" si="0"/>
        <v>220000</v>
      </c>
      <c r="F19" s="8">
        <f t="shared" si="1"/>
        <v>618200</v>
      </c>
      <c r="G19" s="32"/>
      <c r="H19" s="32"/>
      <c r="I19" s="32"/>
    </row>
    <row r="20" spans="2:9" x14ac:dyDescent="0.2">
      <c r="B20" s="58" t="s">
        <v>56</v>
      </c>
      <c r="C20" s="54">
        <v>7440000</v>
      </c>
      <c r="D20" s="54">
        <v>4464000</v>
      </c>
      <c r="E20" s="55">
        <f t="shared" si="0"/>
        <v>2976000</v>
      </c>
      <c r="F20" s="8">
        <f t="shared" si="1"/>
        <v>8362560</v>
      </c>
      <c r="G20" s="32"/>
      <c r="H20" s="32"/>
      <c r="I20" s="32"/>
    </row>
  </sheetData>
  <mergeCells count="1">
    <mergeCell ref="H7:I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workbookViewId="0">
      <selection activeCell="H17" sqref="H17"/>
    </sheetView>
  </sheetViews>
  <sheetFormatPr baseColWidth="10" defaultRowHeight="12.75" x14ac:dyDescent="0.2"/>
  <cols>
    <col min="2" max="2" width="25" bestFit="1" customWidth="1"/>
    <col min="8" max="8" width="13.7109375" bestFit="1" customWidth="1"/>
    <col min="9" max="9" width="15.7109375" bestFit="1" customWidth="1"/>
  </cols>
  <sheetData>
    <row r="1" spans="2:10" ht="13.5" thickBot="1" x14ac:dyDescent="0.25"/>
    <row r="2" spans="2:10" x14ac:dyDescent="0.2">
      <c r="B2" s="19" t="s">
        <v>38</v>
      </c>
      <c r="C2" s="20"/>
      <c r="D2" s="20"/>
      <c r="E2" s="21" t="s">
        <v>39</v>
      </c>
      <c r="F2" s="22">
        <v>0.25</v>
      </c>
      <c r="G2" s="20"/>
      <c r="H2" s="20"/>
      <c r="I2" s="20"/>
      <c r="J2" s="20"/>
    </row>
    <row r="3" spans="2:10" ht="13.5" thickBot="1" x14ac:dyDescent="0.25">
      <c r="B3" s="20" t="s">
        <v>40</v>
      </c>
      <c r="C3" s="20"/>
      <c r="D3" s="20"/>
      <c r="E3" s="23" t="s">
        <v>41</v>
      </c>
      <c r="F3" s="24">
        <v>0.18</v>
      </c>
      <c r="G3" s="20"/>
      <c r="H3" s="20"/>
      <c r="I3" s="20"/>
      <c r="J3" s="20"/>
    </row>
    <row r="4" spans="2:10" x14ac:dyDescent="0.2">
      <c r="B4" s="20" t="s">
        <v>42</v>
      </c>
      <c r="C4" s="20"/>
      <c r="D4" s="20"/>
      <c r="E4" s="20"/>
      <c r="F4" s="20"/>
      <c r="G4" s="20"/>
      <c r="H4" s="20"/>
      <c r="I4" s="20"/>
      <c r="J4" s="20"/>
    </row>
    <row r="5" spans="2:10" x14ac:dyDescent="0.2">
      <c r="B5" s="27"/>
      <c r="C5" s="27"/>
      <c r="D5" s="27"/>
      <c r="E5" s="27"/>
      <c r="F5" s="27"/>
      <c r="G5" s="27"/>
      <c r="H5" s="27"/>
      <c r="I5" s="27"/>
      <c r="J5" s="27"/>
    </row>
    <row r="6" spans="2:10" x14ac:dyDescent="0.2">
      <c r="B6" s="30" t="s">
        <v>43</v>
      </c>
      <c r="C6" s="30" t="s">
        <v>44</v>
      </c>
      <c r="D6" s="30" t="s">
        <v>45</v>
      </c>
      <c r="E6" s="30" t="s">
        <v>39</v>
      </c>
      <c r="F6" s="30" t="s">
        <v>41</v>
      </c>
      <c r="G6" s="30" t="s">
        <v>1</v>
      </c>
      <c r="H6" s="30" t="s">
        <v>46</v>
      </c>
      <c r="I6" s="30" t="s">
        <v>47</v>
      </c>
      <c r="J6" s="30" t="s">
        <v>48</v>
      </c>
    </row>
    <row r="7" spans="2:10" x14ac:dyDescent="0.2">
      <c r="B7" s="25" t="s">
        <v>49</v>
      </c>
      <c r="C7" s="25">
        <v>1500</v>
      </c>
      <c r="D7" s="7">
        <v>25</v>
      </c>
      <c r="E7" s="8">
        <f>D7*$F$2</f>
        <v>6.25</v>
      </c>
      <c r="F7" s="8">
        <f>(D7+E7)*$F$3</f>
        <v>5.625</v>
      </c>
      <c r="G7" s="8">
        <f>D7+E7+F7</f>
        <v>36.875</v>
      </c>
      <c r="H7" s="8">
        <f>C7*D7</f>
        <v>37500</v>
      </c>
      <c r="I7" s="7">
        <v>100</v>
      </c>
      <c r="J7" s="8">
        <f>C7-I7</f>
        <v>1400</v>
      </c>
    </row>
    <row r="8" spans="2:10" x14ac:dyDescent="0.2">
      <c r="B8" s="25" t="s">
        <v>50</v>
      </c>
      <c r="C8" s="25">
        <v>420</v>
      </c>
      <c r="D8" s="7">
        <v>280</v>
      </c>
      <c r="E8" s="8">
        <f t="shared" ref="E8:E13" si="0">D8*$F$2</f>
        <v>70</v>
      </c>
      <c r="F8" s="8">
        <f t="shared" ref="F8:F13" si="1">(D8+E8)*$F$3</f>
        <v>63</v>
      </c>
      <c r="G8" s="8">
        <f t="shared" ref="G8:G13" si="2">D8+E8+F8</f>
        <v>413</v>
      </c>
      <c r="H8" s="8">
        <f t="shared" ref="H8:H13" si="3">C8*D8</f>
        <v>117600</v>
      </c>
      <c r="I8" s="7">
        <v>50</v>
      </c>
      <c r="J8" s="8">
        <f t="shared" ref="J8:J13" si="4">C8-I8</f>
        <v>370</v>
      </c>
    </row>
    <row r="9" spans="2:10" x14ac:dyDescent="0.2">
      <c r="B9" s="25" t="s">
        <v>51</v>
      </c>
      <c r="C9" s="25">
        <v>50</v>
      </c>
      <c r="D9" s="7">
        <v>265</v>
      </c>
      <c r="E9" s="8">
        <f t="shared" si="0"/>
        <v>66.25</v>
      </c>
      <c r="F9" s="8">
        <f t="shared" si="1"/>
        <v>59.625</v>
      </c>
      <c r="G9" s="8">
        <f t="shared" si="2"/>
        <v>390.875</v>
      </c>
      <c r="H9" s="8">
        <f t="shared" si="3"/>
        <v>13250</v>
      </c>
      <c r="I9" s="7">
        <v>30</v>
      </c>
      <c r="J9" s="8">
        <f t="shared" si="4"/>
        <v>20</v>
      </c>
    </row>
    <row r="10" spans="2:10" x14ac:dyDescent="0.2">
      <c r="B10" s="25" t="s">
        <v>52</v>
      </c>
      <c r="C10" s="25">
        <v>700</v>
      </c>
      <c r="D10" s="7">
        <v>16</v>
      </c>
      <c r="E10" s="8">
        <f t="shared" si="0"/>
        <v>4</v>
      </c>
      <c r="F10" s="8">
        <f t="shared" si="1"/>
        <v>3.5999999999999996</v>
      </c>
      <c r="G10" s="8">
        <f t="shared" si="2"/>
        <v>23.6</v>
      </c>
      <c r="H10" s="8">
        <f t="shared" si="3"/>
        <v>11200</v>
      </c>
      <c r="I10" s="7">
        <v>80</v>
      </c>
      <c r="J10" s="8">
        <f t="shared" si="4"/>
        <v>620</v>
      </c>
    </row>
    <row r="11" spans="2:10" x14ac:dyDescent="0.2">
      <c r="B11" s="25" t="s">
        <v>53</v>
      </c>
      <c r="C11" s="25">
        <v>350</v>
      </c>
      <c r="D11" s="7">
        <v>260</v>
      </c>
      <c r="E11" s="8">
        <f t="shared" si="0"/>
        <v>65</v>
      </c>
      <c r="F11" s="8">
        <f t="shared" si="1"/>
        <v>58.5</v>
      </c>
      <c r="G11" s="8">
        <f t="shared" si="2"/>
        <v>383.5</v>
      </c>
      <c r="H11" s="8">
        <f t="shared" si="3"/>
        <v>91000</v>
      </c>
      <c r="I11" s="7">
        <v>90</v>
      </c>
      <c r="J11" s="8">
        <f t="shared" si="4"/>
        <v>260</v>
      </c>
    </row>
    <row r="12" spans="2:10" x14ac:dyDescent="0.2">
      <c r="B12" s="25" t="s">
        <v>54</v>
      </c>
      <c r="C12" s="25">
        <v>180</v>
      </c>
      <c r="D12" s="7">
        <v>310</v>
      </c>
      <c r="E12" s="8">
        <f t="shared" si="0"/>
        <v>77.5</v>
      </c>
      <c r="F12" s="8">
        <f t="shared" si="1"/>
        <v>69.75</v>
      </c>
      <c r="G12" s="8">
        <f t="shared" si="2"/>
        <v>457.25</v>
      </c>
      <c r="H12" s="8">
        <f t="shared" si="3"/>
        <v>55800</v>
      </c>
      <c r="I12" s="7">
        <v>45</v>
      </c>
      <c r="J12" s="8">
        <f t="shared" si="4"/>
        <v>135</v>
      </c>
    </row>
    <row r="13" spans="2:10" x14ac:dyDescent="0.2">
      <c r="B13" s="25" t="s">
        <v>55</v>
      </c>
      <c r="C13" s="25">
        <v>700</v>
      </c>
      <c r="D13" s="7">
        <v>15</v>
      </c>
      <c r="E13" s="8">
        <f t="shared" si="0"/>
        <v>3.75</v>
      </c>
      <c r="F13" s="8">
        <f t="shared" si="1"/>
        <v>3.375</v>
      </c>
      <c r="G13" s="8">
        <f t="shared" si="2"/>
        <v>22.125</v>
      </c>
      <c r="H13" s="8">
        <f t="shared" si="3"/>
        <v>10500</v>
      </c>
      <c r="I13" s="7">
        <v>70</v>
      </c>
      <c r="J13" s="8">
        <f t="shared" si="4"/>
        <v>630</v>
      </c>
    </row>
    <row r="14" spans="2:10" x14ac:dyDescent="0.2">
      <c r="B14" s="26"/>
      <c r="C14" s="27"/>
      <c r="D14" s="27"/>
      <c r="E14" s="27"/>
      <c r="F14" s="26"/>
      <c r="G14" s="29" t="s">
        <v>56</v>
      </c>
      <c r="H14" s="8">
        <f>SUM(H7:H13)</f>
        <v>336850</v>
      </c>
      <c r="I14" s="8">
        <f t="shared" ref="I14:J14" si="5">SUM(I7:I13)</f>
        <v>465</v>
      </c>
      <c r="J14" s="8">
        <f t="shared" si="5"/>
        <v>3435</v>
      </c>
    </row>
    <row r="15" spans="2:10" x14ac:dyDescent="0.2">
      <c r="B15" s="19"/>
      <c r="C15" s="20"/>
      <c r="D15" s="20"/>
      <c r="E15" s="20"/>
      <c r="F15" s="19"/>
      <c r="G15" s="28" t="s">
        <v>57</v>
      </c>
      <c r="H15" s="8">
        <f>AVERAGE(H7:H13)</f>
        <v>48121.428571428572</v>
      </c>
      <c r="I15" s="8">
        <f t="shared" ref="I15:J15" si="6">AVERAGE(I7:I13)</f>
        <v>66.428571428571431</v>
      </c>
      <c r="J15" s="8">
        <f t="shared" si="6"/>
        <v>490.71428571428572</v>
      </c>
    </row>
    <row r="16" spans="2:10" x14ac:dyDescent="0.2">
      <c r="B16" s="19"/>
      <c r="C16" s="20"/>
      <c r="D16" s="20"/>
      <c r="E16" s="20"/>
      <c r="F16" s="19"/>
      <c r="G16" s="28" t="s">
        <v>58</v>
      </c>
      <c r="H16" s="8"/>
      <c r="I16" s="8"/>
      <c r="J16" s="8"/>
    </row>
    <row r="17" spans="2:10" x14ac:dyDescent="0.2">
      <c r="B17" s="19"/>
      <c r="C17" s="20"/>
      <c r="D17" s="20"/>
      <c r="E17" s="20"/>
      <c r="F17" s="19"/>
      <c r="G17" s="28" t="s">
        <v>59</v>
      </c>
      <c r="H17" s="8"/>
      <c r="I17" s="8"/>
      <c r="J17" s="8"/>
    </row>
    <row r="18" spans="2:10" x14ac:dyDescent="0.2">
      <c r="B18" s="20"/>
      <c r="C18" s="20"/>
      <c r="D18" s="20"/>
      <c r="E18" s="20"/>
      <c r="F18" s="20"/>
      <c r="G18" s="20"/>
      <c r="H18" s="20"/>
      <c r="I18" s="20"/>
      <c r="J18" s="20"/>
    </row>
    <row r="19" spans="2:10" x14ac:dyDescent="0.2">
      <c r="B19" s="19" t="s">
        <v>60</v>
      </c>
      <c r="C19" s="20"/>
      <c r="D19" s="20"/>
      <c r="E19" s="20"/>
      <c r="F19" s="20"/>
      <c r="G19" s="20"/>
      <c r="H19" s="20"/>
      <c r="I19" s="20"/>
      <c r="J19" s="20"/>
    </row>
    <row r="20" spans="2:10" x14ac:dyDescent="0.2">
      <c r="B20" s="20" t="s">
        <v>39</v>
      </c>
      <c r="C20" s="20" t="s">
        <v>61</v>
      </c>
      <c r="D20" s="20" t="s">
        <v>62</v>
      </c>
      <c r="E20" s="20"/>
      <c r="F20" s="20"/>
      <c r="G20" s="20"/>
      <c r="H20" s="20"/>
      <c r="I20" s="20"/>
      <c r="J20" s="20"/>
    </row>
    <row r="21" spans="2:10" x14ac:dyDescent="0.2">
      <c r="B21" s="20" t="s">
        <v>41</v>
      </c>
      <c r="C21" s="20" t="s">
        <v>61</v>
      </c>
      <c r="D21" s="20" t="s">
        <v>63</v>
      </c>
      <c r="E21" s="20"/>
      <c r="F21" s="20"/>
      <c r="G21" s="20"/>
      <c r="H21" s="20"/>
      <c r="I21" s="20"/>
      <c r="J21" s="20"/>
    </row>
    <row r="22" spans="2:10" x14ac:dyDescent="0.2">
      <c r="B22" s="20" t="s">
        <v>1</v>
      </c>
      <c r="C22" s="20" t="s">
        <v>61</v>
      </c>
      <c r="D22" s="20" t="s">
        <v>64</v>
      </c>
      <c r="E22" s="20"/>
      <c r="F22" s="20"/>
      <c r="G22" s="20"/>
      <c r="H22" s="20"/>
      <c r="I22" s="20"/>
      <c r="J22" s="20"/>
    </row>
    <row r="23" spans="2:10" x14ac:dyDescent="0.2">
      <c r="B23" s="20" t="s">
        <v>46</v>
      </c>
      <c r="C23" s="20" t="s">
        <v>61</v>
      </c>
      <c r="D23" s="20" t="s">
        <v>65</v>
      </c>
      <c r="E23" s="20"/>
      <c r="F23" s="20"/>
      <c r="G23" s="20"/>
      <c r="H23" s="20"/>
      <c r="I23" s="20"/>
      <c r="J23" s="20"/>
    </row>
    <row r="24" spans="2:10" x14ac:dyDescent="0.2">
      <c r="B24" s="20" t="s">
        <v>48</v>
      </c>
      <c r="C24" s="20" t="s">
        <v>61</v>
      </c>
      <c r="D24" s="20" t="s">
        <v>66</v>
      </c>
      <c r="E24" s="20"/>
      <c r="F24" s="20"/>
      <c r="G24" s="20"/>
      <c r="H24" s="20"/>
      <c r="I24" s="20"/>
      <c r="J24" s="20"/>
    </row>
  </sheetData>
  <phoneticPr fontId="2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6"/>
  <sheetViews>
    <sheetView tabSelected="1" topLeftCell="A13" workbookViewId="0">
      <selection activeCell="L10" sqref="L10"/>
    </sheetView>
  </sheetViews>
  <sheetFormatPr baseColWidth="10" defaultRowHeight="12.75" x14ac:dyDescent="0.2"/>
  <cols>
    <col min="2" max="2" width="23" customWidth="1"/>
    <col min="5" max="5" width="20.42578125" bestFit="1" customWidth="1"/>
    <col min="11" max="11" width="11.42578125" customWidth="1"/>
  </cols>
  <sheetData>
    <row r="2" spans="2:14" ht="18.75" x14ac:dyDescent="0.3">
      <c r="B2" s="31" t="s">
        <v>67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2:14" ht="13.5" thickBot="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x14ac:dyDescent="0.2">
      <c r="B4" s="91" t="s">
        <v>68</v>
      </c>
      <c r="C4" s="92"/>
      <c r="D4" s="33">
        <v>0.03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2:14" x14ac:dyDescent="0.2">
      <c r="B5" s="93" t="s">
        <v>69</v>
      </c>
      <c r="C5" s="94"/>
      <c r="D5" s="34">
        <v>2.1999999999999999E-2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14" x14ac:dyDescent="0.2">
      <c r="B6" s="93" t="s">
        <v>70</v>
      </c>
      <c r="C6" s="94"/>
      <c r="D6" s="35">
        <v>0.13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2:14" ht="13.5" thickBot="1" x14ac:dyDescent="0.25">
      <c r="B7" s="95" t="s">
        <v>71</v>
      </c>
      <c r="C7" s="96"/>
      <c r="D7" s="36">
        <v>0.09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4" x14ac:dyDescent="0.2"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4" x14ac:dyDescent="0.2">
      <c r="B9" s="37" t="s">
        <v>72</v>
      </c>
      <c r="C9" s="37" t="s">
        <v>73</v>
      </c>
      <c r="D9" s="37" t="s">
        <v>74</v>
      </c>
      <c r="E9" s="37" t="s">
        <v>75</v>
      </c>
      <c r="F9" s="37" t="s">
        <v>76</v>
      </c>
      <c r="G9" s="37" t="s">
        <v>77</v>
      </c>
      <c r="H9" s="37" t="s">
        <v>78</v>
      </c>
      <c r="I9" s="37" t="s">
        <v>79</v>
      </c>
      <c r="J9" s="37" t="s">
        <v>80</v>
      </c>
      <c r="K9" s="37" t="s">
        <v>81</v>
      </c>
      <c r="L9" s="37" t="s">
        <v>82</v>
      </c>
      <c r="M9" s="37" t="s">
        <v>83</v>
      </c>
      <c r="N9" s="37" t="s">
        <v>84</v>
      </c>
    </row>
    <row r="10" spans="2:14" x14ac:dyDescent="0.2">
      <c r="B10" s="38">
        <v>1001</v>
      </c>
      <c r="C10" s="32" t="s">
        <v>85</v>
      </c>
      <c r="D10" s="32" t="s">
        <v>86</v>
      </c>
      <c r="E10" s="32" t="s">
        <v>87</v>
      </c>
      <c r="F10" s="39">
        <v>1800</v>
      </c>
      <c r="G10" s="40">
        <v>5</v>
      </c>
      <c r="H10" s="41">
        <f>F10*$D$4*G10</f>
        <v>270</v>
      </c>
      <c r="I10" s="41">
        <f>F10*$D$5*G10</f>
        <v>197.99999999999997</v>
      </c>
      <c r="J10" s="41">
        <f>H10+I10</f>
        <v>468</v>
      </c>
      <c r="K10" s="41">
        <f>(F10+J10)*$D$6</f>
        <v>294.84000000000003</v>
      </c>
      <c r="L10" s="41"/>
      <c r="M10" s="41"/>
      <c r="N10" s="41"/>
    </row>
    <row r="11" spans="2:14" x14ac:dyDescent="0.2">
      <c r="B11" s="38">
        <v>1002</v>
      </c>
      <c r="C11" s="32" t="s">
        <v>88</v>
      </c>
      <c r="D11" s="32" t="s">
        <v>89</v>
      </c>
      <c r="E11" s="32" t="s">
        <v>93</v>
      </c>
      <c r="F11" s="39">
        <v>1900</v>
      </c>
      <c r="G11" s="40">
        <v>9</v>
      </c>
      <c r="H11" s="41">
        <f t="shared" ref="H11:H29" si="0">F11*$D$4*G11</f>
        <v>513</v>
      </c>
      <c r="I11" s="41">
        <f t="shared" ref="I11:I29" si="1">F11*$D$5*G11</f>
        <v>376.2</v>
      </c>
      <c r="J11" s="41">
        <f t="shared" ref="J11:J29" si="2">H11+I11</f>
        <v>889.2</v>
      </c>
      <c r="K11" s="41">
        <f t="shared" ref="K11:K29" si="3">(F11+J11)*$D$6</f>
        <v>362.596</v>
      </c>
      <c r="L11" s="41"/>
      <c r="M11" s="41"/>
      <c r="N11" s="41"/>
    </row>
    <row r="12" spans="2:14" x14ac:dyDescent="0.2">
      <c r="B12" s="38">
        <v>1003</v>
      </c>
      <c r="C12" s="32" t="s">
        <v>91</v>
      </c>
      <c r="D12" s="32" t="s">
        <v>92</v>
      </c>
      <c r="E12" s="32" t="s">
        <v>96</v>
      </c>
      <c r="F12" s="39">
        <v>1100</v>
      </c>
      <c r="G12" s="40">
        <v>6</v>
      </c>
      <c r="H12" s="41">
        <f t="shared" si="0"/>
        <v>198</v>
      </c>
      <c r="I12" s="41">
        <f t="shared" si="1"/>
        <v>145.19999999999999</v>
      </c>
      <c r="J12" s="41">
        <f t="shared" si="2"/>
        <v>343.2</v>
      </c>
      <c r="K12" s="41">
        <f t="shared" si="3"/>
        <v>187.61600000000001</v>
      </c>
      <c r="L12" s="41"/>
      <c r="M12" s="41"/>
      <c r="N12" s="41"/>
    </row>
    <row r="13" spans="2:14" x14ac:dyDescent="0.2">
      <c r="B13" s="38">
        <v>1004</v>
      </c>
      <c r="C13" s="32" t="s">
        <v>94</v>
      </c>
      <c r="D13" s="32" t="s">
        <v>95</v>
      </c>
      <c r="E13" s="32" t="s">
        <v>96</v>
      </c>
      <c r="F13" s="39">
        <v>1300</v>
      </c>
      <c r="G13" s="40">
        <v>3</v>
      </c>
      <c r="H13" s="41">
        <f t="shared" si="0"/>
        <v>117</v>
      </c>
      <c r="I13" s="41">
        <f t="shared" si="1"/>
        <v>85.8</v>
      </c>
      <c r="J13" s="41">
        <f t="shared" si="2"/>
        <v>202.8</v>
      </c>
      <c r="K13" s="41">
        <f t="shared" si="3"/>
        <v>195.364</v>
      </c>
      <c r="L13" s="41"/>
      <c r="M13" s="41"/>
      <c r="N13" s="41"/>
    </row>
    <row r="14" spans="2:14" x14ac:dyDescent="0.2">
      <c r="B14" s="38">
        <v>1005</v>
      </c>
      <c r="C14" s="32" t="s">
        <v>97</v>
      </c>
      <c r="D14" s="32" t="s">
        <v>98</v>
      </c>
      <c r="E14" s="32" t="s">
        <v>99</v>
      </c>
      <c r="F14" s="39">
        <v>2200</v>
      </c>
      <c r="G14" s="40">
        <v>2</v>
      </c>
      <c r="H14" s="41">
        <f t="shared" si="0"/>
        <v>132</v>
      </c>
      <c r="I14" s="41">
        <f t="shared" si="1"/>
        <v>96.8</v>
      </c>
      <c r="J14" s="41">
        <f t="shared" si="2"/>
        <v>228.8</v>
      </c>
      <c r="K14" s="41">
        <f t="shared" si="3"/>
        <v>315.74400000000003</v>
      </c>
      <c r="L14" s="41"/>
      <c r="M14" s="41"/>
      <c r="N14" s="41"/>
    </row>
    <row r="15" spans="2:14" x14ac:dyDescent="0.2">
      <c r="B15" s="38">
        <v>1006</v>
      </c>
      <c r="C15" s="32" t="s">
        <v>100</v>
      </c>
      <c r="D15" s="32" t="s">
        <v>101</v>
      </c>
      <c r="E15" s="32" t="s">
        <v>108</v>
      </c>
      <c r="F15" s="39">
        <v>1500</v>
      </c>
      <c r="G15" s="40">
        <v>7</v>
      </c>
      <c r="H15" s="41">
        <f t="shared" si="0"/>
        <v>315</v>
      </c>
      <c r="I15" s="41">
        <f t="shared" si="1"/>
        <v>231</v>
      </c>
      <c r="J15" s="41">
        <f t="shared" si="2"/>
        <v>546</v>
      </c>
      <c r="K15" s="41">
        <f t="shared" si="3"/>
        <v>265.98</v>
      </c>
      <c r="L15" s="41"/>
      <c r="M15" s="41"/>
      <c r="N15" s="41"/>
    </row>
    <row r="16" spans="2:14" x14ac:dyDescent="0.2">
      <c r="B16" s="38">
        <v>1007</v>
      </c>
      <c r="C16" s="32" t="s">
        <v>103</v>
      </c>
      <c r="D16" s="32" t="s">
        <v>104</v>
      </c>
      <c r="E16" s="32" t="s">
        <v>99</v>
      </c>
      <c r="F16" s="39">
        <v>2500</v>
      </c>
      <c r="G16" s="40">
        <v>9</v>
      </c>
      <c r="H16" s="41">
        <f t="shared" si="0"/>
        <v>675</v>
      </c>
      <c r="I16" s="41">
        <f t="shared" si="1"/>
        <v>495</v>
      </c>
      <c r="J16" s="41">
        <f t="shared" si="2"/>
        <v>1170</v>
      </c>
      <c r="K16" s="41">
        <f t="shared" si="3"/>
        <v>477.1</v>
      </c>
      <c r="L16" s="41"/>
      <c r="M16" s="41"/>
      <c r="N16" s="41"/>
    </row>
    <row r="17" spans="2:14" x14ac:dyDescent="0.2">
      <c r="B17" s="38">
        <v>1008</v>
      </c>
      <c r="C17" s="32" t="s">
        <v>106</v>
      </c>
      <c r="D17" s="32" t="s">
        <v>107</v>
      </c>
      <c r="E17" s="32" t="s">
        <v>102</v>
      </c>
      <c r="F17" s="39">
        <v>1500</v>
      </c>
      <c r="G17" s="40">
        <v>6</v>
      </c>
      <c r="H17" s="41">
        <f t="shared" si="0"/>
        <v>270</v>
      </c>
      <c r="I17" s="41">
        <f t="shared" si="1"/>
        <v>198</v>
      </c>
      <c r="J17" s="41">
        <f t="shared" si="2"/>
        <v>468</v>
      </c>
      <c r="K17" s="41">
        <f t="shared" si="3"/>
        <v>255.84</v>
      </c>
      <c r="L17" s="41"/>
      <c r="M17" s="41"/>
      <c r="N17" s="41"/>
    </row>
    <row r="18" spans="2:14" x14ac:dyDescent="0.2">
      <c r="B18" s="38">
        <v>1009</v>
      </c>
      <c r="C18" s="32" t="s">
        <v>109</v>
      </c>
      <c r="D18" s="32" t="s">
        <v>110</v>
      </c>
      <c r="E18" s="32" t="s">
        <v>90</v>
      </c>
      <c r="F18" s="39">
        <v>3500</v>
      </c>
      <c r="G18" s="42">
        <v>10</v>
      </c>
      <c r="H18" s="41">
        <f t="shared" si="0"/>
        <v>1050</v>
      </c>
      <c r="I18" s="41">
        <f t="shared" si="1"/>
        <v>770</v>
      </c>
      <c r="J18" s="41">
        <f t="shared" si="2"/>
        <v>1820</v>
      </c>
      <c r="K18" s="41">
        <f t="shared" si="3"/>
        <v>691.6</v>
      </c>
      <c r="L18" s="41"/>
      <c r="M18" s="41"/>
      <c r="N18" s="41"/>
    </row>
    <row r="19" spans="2:14" x14ac:dyDescent="0.2">
      <c r="B19" s="38">
        <v>1010</v>
      </c>
      <c r="C19" s="32" t="s">
        <v>112</v>
      </c>
      <c r="D19" s="32" t="s">
        <v>113</v>
      </c>
      <c r="E19" s="32" t="s">
        <v>93</v>
      </c>
      <c r="F19" s="39">
        <v>900</v>
      </c>
      <c r="G19" s="40">
        <v>12</v>
      </c>
      <c r="H19" s="41">
        <f t="shared" si="0"/>
        <v>324</v>
      </c>
      <c r="I19" s="41">
        <f t="shared" si="1"/>
        <v>237.59999999999997</v>
      </c>
      <c r="J19" s="41">
        <f t="shared" si="2"/>
        <v>561.59999999999991</v>
      </c>
      <c r="K19" s="41">
        <f t="shared" si="3"/>
        <v>190.00799999999998</v>
      </c>
      <c r="L19" s="41"/>
      <c r="M19" s="41"/>
      <c r="N19" s="41"/>
    </row>
    <row r="20" spans="2:14" x14ac:dyDescent="0.2">
      <c r="B20" s="38">
        <v>1011</v>
      </c>
      <c r="C20" s="32" t="s">
        <v>115</v>
      </c>
      <c r="D20" s="32" t="s">
        <v>116</v>
      </c>
      <c r="E20" s="32" t="s">
        <v>87</v>
      </c>
      <c r="F20" s="39">
        <v>600</v>
      </c>
      <c r="G20" s="40">
        <v>2</v>
      </c>
      <c r="H20" s="41">
        <f t="shared" si="0"/>
        <v>36</v>
      </c>
      <c r="I20" s="41">
        <f t="shared" si="1"/>
        <v>26.4</v>
      </c>
      <c r="J20" s="41">
        <f t="shared" si="2"/>
        <v>62.4</v>
      </c>
      <c r="K20" s="41">
        <f t="shared" si="3"/>
        <v>86.111999999999995</v>
      </c>
      <c r="L20" s="41"/>
      <c r="M20" s="41"/>
      <c r="N20" s="41"/>
    </row>
    <row r="21" spans="2:14" x14ac:dyDescent="0.2">
      <c r="B21" s="38">
        <v>1012</v>
      </c>
      <c r="C21" s="32" t="s">
        <v>118</v>
      </c>
      <c r="D21" s="32" t="s">
        <v>101</v>
      </c>
      <c r="E21" s="32" t="s">
        <v>108</v>
      </c>
      <c r="F21" s="39">
        <v>1400</v>
      </c>
      <c r="G21" s="40">
        <v>4</v>
      </c>
      <c r="H21" s="41">
        <f t="shared" si="0"/>
        <v>168</v>
      </c>
      <c r="I21" s="41">
        <f t="shared" si="1"/>
        <v>123.19999999999999</v>
      </c>
      <c r="J21" s="41">
        <f t="shared" si="2"/>
        <v>291.2</v>
      </c>
      <c r="K21" s="41">
        <f t="shared" si="3"/>
        <v>219.85600000000002</v>
      </c>
      <c r="L21" s="41"/>
      <c r="M21" s="41"/>
      <c r="N21" s="41"/>
    </row>
    <row r="22" spans="2:14" x14ac:dyDescent="0.2">
      <c r="B22" s="38">
        <v>1013</v>
      </c>
      <c r="C22" s="32" t="s">
        <v>119</v>
      </c>
      <c r="D22" s="32" t="s">
        <v>120</v>
      </c>
      <c r="E22" s="32" t="s">
        <v>93</v>
      </c>
      <c r="F22" s="39">
        <v>1000</v>
      </c>
      <c r="G22" s="40">
        <v>6</v>
      </c>
      <c r="H22" s="41">
        <f t="shared" si="0"/>
        <v>180</v>
      </c>
      <c r="I22" s="41">
        <f t="shared" si="1"/>
        <v>132</v>
      </c>
      <c r="J22" s="41">
        <f t="shared" si="2"/>
        <v>312</v>
      </c>
      <c r="K22" s="41">
        <f t="shared" si="3"/>
        <v>170.56</v>
      </c>
      <c r="L22" s="41"/>
      <c r="M22" s="41"/>
      <c r="N22" s="41"/>
    </row>
    <row r="23" spans="2:14" x14ac:dyDescent="0.2">
      <c r="B23" s="38">
        <v>1014</v>
      </c>
      <c r="C23" s="32" t="s">
        <v>121</v>
      </c>
      <c r="D23" s="32" t="s">
        <v>122</v>
      </c>
      <c r="E23" s="32" t="s">
        <v>90</v>
      </c>
      <c r="F23" s="39">
        <v>800</v>
      </c>
      <c r="G23" s="40">
        <v>3</v>
      </c>
      <c r="H23" s="41">
        <f t="shared" si="0"/>
        <v>72</v>
      </c>
      <c r="I23" s="41">
        <f t="shared" si="1"/>
        <v>52.8</v>
      </c>
      <c r="J23" s="41">
        <f t="shared" si="2"/>
        <v>124.8</v>
      </c>
      <c r="K23" s="41">
        <f t="shared" si="3"/>
        <v>120.224</v>
      </c>
      <c r="L23" s="41"/>
      <c r="M23" s="41"/>
      <c r="N23" s="41"/>
    </row>
    <row r="24" spans="2:14" x14ac:dyDescent="0.2">
      <c r="B24" s="38">
        <v>1015</v>
      </c>
      <c r="C24" s="32" t="s">
        <v>123</v>
      </c>
      <c r="D24" s="32" t="s">
        <v>124</v>
      </c>
      <c r="E24" s="32" t="s">
        <v>96</v>
      </c>
      <c r="F24" s="39">
        <v>800</v>
      </c>
      <c r="G24" s="40">
        <v>3</v>
      </c>
      <c r="H24" s="41">
        <f t="shared" si="0"/>
        <v>72</v>
      </c>
      <c r="I24" s="41">
        <f t="shared" si="1"/>
        <v>52.8</v>
      </c>
      <c r="J24" s="41">
        <f t="shared" si="2"/>
        <v>124.8</v>
      </c>
      <c r="K24" s="41">
        <f t="shared" si="3"/>
        <v>120.224</v>
      </c>
      <c r="L24" s="41"/>
      <c r="M24" s="41"/>
      <c r="N24" s="41"/>
    </row>
    <row r="25" spans="2:14" x14ac:dyDescent="0.2">
      <c r="B25" s="38">
        <v>1016</v>
      </c>
      <c r="C25" s="32" t="s">
        <v>125</v>
      </c>
      <c r="D25" s="32" t="s">
        <v>126</v>
      </c>
      <c r="E25" s="32" t="s">
        <v>99</v>
      </c>
      <c r="F25" s="39">
        <v>1900</v>
      </c>
      <c r="G25" s="40">
        <v>15</v>
      </c>
      <c r="H25" s="41">
        <f t="shared" si="0"/>
        <v>855</v>
      </c>
      <c r="I25" s="41">
        <f t="shared" si="1"/>
        <v>627</v>
      </c>
      <c r="J25" s="41">
        <f t="shared" si="2"/>
        <v>1482</v>
      </c>
      <c r="K25" s="41">
        <f t="shared" si="3"/>
        <v>439.66</v>
      </c>
      <c r="L25" s="41"/>
      <c r="M25" s="41"/>
      <c r="N25" s="41"/>
    </row>
    <row r="26" spans="2:14" x14ac:dyDescent="0.2">
      <c r="B26" s="38">
        <v>1017</v>
      </c>
      <c r="C26" s="32" t="s">
        <v>128</v>
      </c>
      <c r="D26" s="32" t="s">
        <v>129</v>
      </c>
      <c r="E26" s="32" t="s">
        <v>102</v>
      </c>
      <c r="F26" s="39">
        <v>1800</v>
      </c>
      <c r="G26" s="40">
        <v>10</v>
      </c>
      <c r="H26" s="41">
        <f t="shared" si="0"/>
        <v>540</v>
      </c>
      <c r="I26" s="41">
        <f t="shared" si="1"/>
        <v>395.99999999999994</v>
      </c>
      <c r="J26" s="41">
        <f t="shared" si="2"/>
        <v>936</v>
      </c>
      <c r="K26" s="41">
        <f t="shared" si="3"/>
        <v>355.68</v>
      </c>
      <c r="L26" s="41"/>
      <c r="M26" s="41"/>
      <c r="N26" s="41"/>
    </row>
    <row r="27" spans="2:14" x14ac:dyDescent="0.2">
      <c r="B27" s="38">
        <v>1018</v>
      </c>
      <c r="C27" s="32" t="s">
        <v>130</v>
      </c>
      <c r="D27" s="32" t="s">
        <v>131</v>
      </c>
      <c r="E27" s="32" t="s">
        <v>93</v>
      </c>
      <c r="F27" s="39">
        <v>1450</v>
      </c>
      <c r="G27" s="40">
        <v>3</v>
      </c>
      <c r="H27" s="41">
        <f t="shared" si="0"/>
        <v>130.5</v>
      </c>
      <c r="I27" s="41">
        <f t="shared" si="1"/>
        <v>95.699999999999989</v>
      </c>
      <c r="J27" s="41">
        <f t="shared" si="2"/>
        <v>226.2</v>
      </c>
      <c r="K27" s="41">
        <f t="shared" si="3"/>
        <v>217.90600000000001</v>
      </c>
      <c r="L27" s="41"/>
      <c r="M27" s="41"/>
      <c r="N27" s="41"/>
    </row>
    <row r="28" spans="2:14" x14ac:dyDescent="0.2">
      <c r="B28" s="38">
        <v>1019</v>
      </c>
      <c r="C28" s="32" t="s">
        <v>132</v>
      </c>
      <c r="D28" s="32" t="s">
        <v>133</v>
      </c>
      <c r="E28" s="32" t="s">
        <v>105</v>
      </c>
      <c r="F28" s="39">
        <v>4000</v>
      </c>
      <c r="G28" s="40">
        <v>20</v>
      </c>
      <c r="H28" s="41">
        <f t="shared" si="0"/>
        <v>2400</v>
      </c>
      <c r="I28" s="41">
        <f t="shared" si="1"/>
        <v>1760</v>
      </c>
      <c r="J28" s="41">
        <f t="shared" si="2"/>
        <v>4160</v>
      </c>
      <c r="K28" s="41">
        <f t="shared" si="3"/>
        <v>1060.8</v>
      </c>
      <c r="L28" s="41"/>
      <c r="M28" s="41"/>
      <c r="N28" s="41"/>
    </row>
    <row r="29" spans="2:14" x14ac:dyDescent="0.2">
      <c r="B29" s="38">
        <v>1020</v>
      </c>
      <c r="C29" s="32" t="s">
        <v>135</v>
      </c>
      <c r="D29" s="32" t="s">
        <v>136</v>
      </c>
      <c r="E29" s="32" t="s">
        <v>93</v>
      </c>
      <c r="F29" s="39">
        <v>900</v>
      </c>
      <c r="G29" s="40">
        <v>5</v>
      </c>
      <c r="H29" s="41">
        <f t="shared" si="0"/>
        <v>135</v>
      </c>
      <c r="I29" s="41">
        <f t="shared" si="1"/>
        <v>98.999999999999986</v>
      </c>
      <c r="J29" s="41">
        <f t="shared" si="2"/>
        <v>234</v>
      </c>
      <c r="K29" s="41">
        <f t="shared" si="3"/>
        <v>147.42000000000002</v>
      </c>
      <c r="L29" s="41"/>
      <c r="M29" s="41"/>
      <c r="N29" s="41"/>
    </row>
    <row r="30" spans="2:14" ht="15.75" x14ac:dyDescent="0.25">
      <c r="B30" s="43"/>
      <c r="C30" s="44"/>
      <c r="D30" s="44"/>
      <c r="E30" s="90" t="s">
        <v>137</v>
      </c>
      <c r="F30" s="90"/>
      <c r="G30" s="90"/>
      <c r="H30" s="41"/>
      <c r="I30" s="41"/>
      <c r="J30" s="41"/>
      <c r="K30" s="41"/>
      <c r="L30" s="41"/>
      <c r="M30" s="41"/>
      <c r="N30" s="41"/>
    </row>
    <row r="31" spans="2:14" ht="15.75" x14ac:dyDescent="0.25">
      <c r="B31" s="43"/>
      <c r="C31" s="44"/>
      <c r="D31" s="44"/>
      <c r="E31" s="90" t="s">
        <v>138</v>
      </c>
      <c r="F31" s="90"/>
      <c r="G31" s="90"/>
      <c r="H31" s="41"/>
      <c r="I31" s="41"/>
      <c r="J31" s="41"/>
      <c r="K31" s="41"/>
      <c r="L31" s="41"/>
      <c r="M31" s="41"/>
      <c r="N31" s="41"/>
    </row>
    <row r="32" spans="2:14" ht="15.75" x14ac:dyDescent="0.25">
      <c r="B32" s="43"/>
      <c r="C32" s="44"/>
      <c r="D32" s="44"/>
      <c r="E32" s="90" t="s">
        <v>58</v>
      </c>
      <c r="F32" s="90"/>
      <c r="G32" s="90"/>
      <c r="H32" s="41"/>
      <c r="I32" s="41"/>
      <c r="J32" s="41"/>
      <c r="K32" s="41"/>
      <c r="L32" s="41"/>
      <c r="M32" s="41"/>
      <c r="N32" s="41"/>
    </row>
    <row r="33" spans="2:14" ht="15.75" x14ac:dyDescent="0.25">
      <c r="B33" s="43"/>
      <c r="C33" s="44"/>
      <c r="D33" s="44"/>
      <c r="E33" s="90" t="s">
        <v>59</v>
      </c>
      <c r="F33" s="90"/>
      <c r="G33" s="90"/>
      <c r="H33" s="41"/>
      <c r="I33" s="41"/>
      <c r="J33" s="41"/>
      <c r="K33" s="41"/>
      <c r="L33" s="41"/>
      <c r="M33" s="41"/>
      <c r="N33" s="41"/>
    </row>
    <row r="34" spans="2:14" x14ac:dyDescent="0.2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x14ac:dyDescent="0.2">
      <c r="B35" s="45" t="s">
        <v>60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x14ac:dyDescent="0.2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2:14" x14ac:dyDescent="0.2">
      <c r="B37" s="32" t="s">
        <v>139</v>
      </c>
      <c r="C37" s="32"/>
      <c r="D37" s="46" t="s">
        <v>140</v>
      </c>
      <c r="E37" s="32"/>
      <c r="F37" s="32"/>
      <c r="G37" s="32"/>
      <c r="H37" s="32"/>
      <c r="I37" s="32"/>
      <c r="J37" s="32" t="s">
        <v>81</v>
      </c>
      <c r="K37" s="46" t="s">
        <v>141</v>
      </c>
      <c r="L37" s="32"/>
      <c r="M37" s="32"/>
      <c r="N37" s="32"/>
    </row>
    <row r="38" spans="2:14" x14ac:dyDescent="0.2">
      <c r="B38" s="32" t="s">
        <v>142</v>
      </c>
      <c r="C38" s="32"/>
      <c r="D38" s="46" t="s">
        <v>143</v>
      </c>
      <c r="E38" s="32"/>
      <c r="F38" s="32"/>
      <c r="G38" s="32"/>
      <c r="H38" s="32"/>
      <c r="I38" s="32"/>
      <c r="J38" s="32" t="s">
        <v>82</v>
      </c>
      <c r="K38" s="46" t="s">
        <v>144</v>
      </c>
      <c r="L38" s="32"/>
      <c r="M38" s="32"/>
      <c r="N38" s="32"/>
    </row>
    <row r="39" spans="2:14" x14ac:dyDescent="0.2">
      <c r="B39" s="32" t="s">
        <v>145</v>
      </c>
      <c r="C39" s="32"/>
      <c r="D39" s="46" t="s">
        <v>146</v>
      </c>
      <c r="E39" s="32"/>
      <c r="F39" s="32"/>
      <c r="G39" s="32"/>
      <c r="H39" s="32"/>
      <c r="I39" s="32"/>
      <c r="J39" s="32" t="s">
        <v>147</v>
      </c>
      <c r="K39" s="46" t="s">
        <v>148</v>
      </c>
      <c r="L39" s="32"/>
      <c r="M39" s="32"/>
      <c r="N39" s="32"/>
    </row>
    <row r="40" spans="2:14" x14ac:dyDescent="0.2">
      <c r="B40" s="32"/>
      <c r="C40" s="32"/>
      <c r="D40" s="46"/>
      <c r="E40" s="32"/>
      <c r="F40" s="32"/>
      <c r="G40" s="32"/>
      <c r="H40" s="32"/>
      <c r="I40" s="32"/>
      <c r="J40" s="32" t="s">
        <v>149</v>
      </c>
      <c r="K40" s="46" t="s">
        <v>150</v>
      </c>
      <c r="L40" s="32"/>
      <c r="M40" s="32"/>
      <c r="N40" s="32"/>
    </row>
    <row r="43" spans="2:14" x14ac:dyDescent="0.2">
      <c r="B43" s="47" t="s">
        <v>151</v>
      </c>
    </row>
    <row r="44" spans="2:14" x14ac:dyDescent="0.2">
      <c r="B44" s="32" t="s">
        <v>87</v>
      </c>
    </row>
    <row r="45" spans="2:14" x14ac:dyDescent="0.2">
      <c r="B45" s="32" t="s">
        <v>90</v>
      </c>
    </row>
    <row r="46" spans="2:14" x14ac:dyDescent="0.2">
      <c r="B46" s="32" t="s">
        <v>93</v>
      </c>
    </row>
    <row r="47" spans="2:14" x14ac:dyDescent="0.2">
      <c r="B47" s="32" t="s">
        <v>96</v>
      </c>
    </row>
    <row r="48" spans="2:14" x14ac:dyDescent="0.2">
      <c r="B48" s="32" t="s">
        <v>99</v>
      </c>
    </row>
    <row r="49" spans="2:2" x14ac:dyDescent="0.2">
      <c r="B49" s="32" t="s">
        <v>102</v>
      </c>
    </row>
    <row r="50" spans="2:2" x14ac:dyDescent="0.2">
      <c r="B50" s="32" t="s">
        <v>105</v>
      </c>
    </row>
    <row r="51" spans="2:2" x14ac:dyDescent="0.2">
      <c r="B51" s="32" t="s">
        <v>108</v>
      </c>
    </row>
    <row r="52" spans="2:2" x14ac:dyDescent="0.2">
      <c r="B52" s="32" t="s">
        <v>111</v>
      </c>
    </row>
    <row r="53" spans="2:2" x14ac:dyDescent="0.2">
      <c r="B53" s="32" t="s">
        <v>114</v>
      </c>
    </row>
    <row r="54" spans="2:2" x14ac:dyDescent="0.2">
      <c r="B54" s="32" t="s">
        <v>117</v>
      </c>
    </row>
    <row r="55" spans="2:2" x14ac:dyDescent="0.2">
      <c r="B55" s="32" t="s">
        <v>127</v>
      </c>
    </row>
    <row r="56" spans="2:2" x14ac:dyDescent="0.2">
      <c r="B56" s="32" t="s">
        <v>134</v>
      </c>
    </row>
  </sheetData>
  <mergeCells count="8">
    <mergeCell ref="E32:G32"/>
    <mergeCell ref="E33:G33"/>
    <mergeCell ref="B4:C4"/>
    <mergeCell ref="B5:C5"/>
    <mergeCell ref="B6:C6"/>
    <mergeCell ref="B7:C7"/>
    <mergeCell ref="E30:G30"/>
    <mergeCell ref="E31:G31"/>
  </mergeCells>
  <dataValidations count="1">
    <dataValidation type="list" allowBlank="1" showInputMessage="1" showErrorMessage="1" sqref="E10:E29">
      <formula1>$B$44:$B$56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Funciones_Estadísticas</vt:lpstr>
      <vt:lpstr>Funciones_Matemáticas</vt:lpstr>
      <vt:lpstr>Resuman</vt:lpstr>
      <vt:lpstr>Distribuidora</vt:lpstr>
      <vt:lpstr>Produccion</vt:lpstr>
      <vt:lpstr>Control de Stock</vt:lpstr>
      <vt:lpstr>Planilla</vt:lpstr>
    </vt:vector>
  </TitlesOfParts>
  <Company>CEIMA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alumnos2</dc:creator>
  <cp:lastModifiedBy>Albeirito</cp:lastModifiedBy>
  <dcterms:created xsi:type="dcterms:W3CDTF">2006-11-28T17:04:25Z</dcterms:created>
  <dcterms:modified xsi:type="dcterms:W3CDTF">2015-04-06T03:01:13Z</dcterms:modified>
</cp:coreProperties>
</file>