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95" windowHeight="8445" activeTab="1"/>
  </bookViews>
  <sheets>
    <sheet name="Avamce de Obra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<sst xmlns="http://schemas.openxmlformats.org/spreadsheetml/2006/main" count="92" uniqueCount="49">
  <si>
    <t>Costos administrativo, documentos y pagos de derechos</t>
  </si>
  <si>
    <t>Encadenado inf., mamposteria de cimiento y capa aisladora</t>
  </si>
  <si>
    <t>Instalacion cloacal</t>
  </si>
  <si>
    <t>Contrapisos</t>
  </si>
  <si>
    <t>Mamposteria de elevacion, dinteles y parrilla</t>
  </si>
  <si>
    <t>Revoques gruesos y azotados</t>
  </si>
  <si>
    <t xml:space="preserve">Encadenado superior, losa,viga y escalera </t>
  </si>
  <si>
    <t>Rasada, muros de carga, canaletas, desagues y membrana ipermeable</t>
  </si>
  <si>
    <t>Cielorrasos</t>
  </si>
  <si>
    <t>Aberturas</t>
  </si>
  <si>
    <t>Revoque fino y revestimiento</t>
  </si>
  <si>
    <t>Carpetas, banquinas, pisos y zocalos</t>
  </si>
  <si>
    <t>Herreria</t>
  </si>
  <si>
    <t>Instalacion de agua y artefactos + Instalacion de gas y gabinete</t>
  </si>
  <si>
    <t>Marmoles y granitos</t>
  </si>
  <si>
    <t>Instalacion electrica y extractor de aire</t>
  </si>
  <si>
    <t>Pinturas</t>
  </si>
  <si>
    <t>Amoblamiento y limpieza de obra</t>
  </si>
  <si>
    <t>Banco de acceso</t>
  </si>
  <si>
    <t>Alarma</t>
  </si>
  <si>
    <t>TOTAL</t>
  </si>
  <si>
    <t>ITEM</t>
  </si>
  <si>
    <t>TAREA</t>
  </si>
  <si>
    <t>SUBTOTAL</t>
  </si>
  <si>
    <t>MES 1</t>
  </si>
  <si>
    <t>1° Quincena</t>
  </si>
  <si>
    <t>2° Quincena</t>
  </si>
  <si>
    <t>%</t>
  </si>
  <si>
    <t>MES 2</t>
  </si>
  <si>
    <t>Preparacion, cartel, replanteo y perforacion</t>
  </si>
  <si>
    <t>Excavacion y zapatas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</si>
  <si>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</si>
  <si>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</si>
  <si>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</si>
  <si>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</si>
  <si>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</si>
  <si>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</si>
  <si>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</si>
  <si>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</si>
  <si>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</si>
  <si>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</si>
  <si>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</si>
  <si>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</si>
  <si>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</si>
  <si>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Monto de inversion por Mes</t>
  </si>
  <si>
    <t>Monto de inversion por Quincena</t>
  </si>
  <si>
    <t>INGRESOS POR QUINCENA</t>
  </si>
  <si>
    <t>RESERVAS</t>
  </si>
  <si>
    <t>PORCENTAJE ACUMULADO DE INVERSION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</si>
</sst>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&quot;$&quot;#,##0;[Red]\-&quot;$&quot;#,##0"/>
    <numFmt numFmtId="174" formatCode="0.0%"/>
    <numFmt numFmtId="175" formatCode="_ [$€]\ * #,##0.00_ ;_ [$€]\ * \-#,##0.00_ ;_ [$€]\ * &quot;-&quot;??_ ;_ @_ "/>
    <numFmt numFmtId="176" formatCode="[$-40A]dddd\,\ dd&quot; de &quot;mmmm&quot; de &quot;yyyy"/>
    <numFmt numFmtId="177" formatCode="#,##0.00\ _€"/>
    <numFmt numFmtId="178" formatCode="[$$-2C0A]\ #,##0.00;[$$-2C0A]\ \-#,##0.00"/>
    <numFmt numFmtId="179" formatCode="[$-2C0A]dddd\,\ dd&quot; de &quot;mmmm&quot; de &quot;yyyy"/>
    <numFmt numFmtId="180" formatCode="0.000%"/>
  </numFmts>
  <fonts count="43">
    <font>
      <sz val="10"/>
      <name val="Arial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0"/>
      <name val="MS Sans Serif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2"/>
    </font>
    <font>
      <sz val="9.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.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44" fontId="0" fillId="0" borderId="0" xfId="51" applyFont="1" applyAlignment="1">
      <alignment/>
    </xf>
    <xf numFmtId="0" fontId="0" fillId="0" borderId="10" xfId="0" applyBorder="1" applyAlignment="1">
      <alignment/>
    </xf>
    <xf numFmtId="10" fontId="0" fillId="0" borderId="0" xfId="56" applyNumberFormat="1" applyFon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44" fontId="0" fillId="0" borderId="10" xfId="51" applyFont="1" applyBorder="1" applyAlignment="1">
      <alignment/>
    </xf>
    <xf numFmtId="44" fontId="0" fillId="33" borderId="10" xfId="51" applyFont="1" applyFill="1" applyBorder="1" applyAlignment="1">
      <alignment/>
    </xf>
    <xf numFmtId="10" fontId="0" fillId="0" borderId="10" xfId="56" applyNumberFormat="1" applyFont="1" applyBorder="1" applyAlignment="1">
      <alignment/>
    </xf>
    <xf numFmtId="0" fontId="0" fillId="0" borderId="10" xfId="54" applyFont="1" applyBorder="1">
      <alignment/>
      <protection/>
    </xf>
    <xf numFmtId="44" fontId="0" fillId="34" borderId="10" xfId="51" applyFont="1" applyFill="1" applyBorder="1" applyAlignment="1">
      <alignment/>
    </xf>
    <xf numFmtId="44" fontId="0" fillId="35" borderId="10" xfId="51" applyFont="1" applyFill="1" applyBorder="1" applyAlignment="1">
      <alignment/>
    </xf>
    <xf numFmtId="44" fontId="0" fillId="0" borderId="10" xfId="51" applyFont="1" applyFill="1" applyBorder="1" applyAlignment="1">
      <alignment/>
    </xf>
    <xf numFmtId="44" fontId="0" fillId="36" borderId="10" xfId="51" applyFont="1" applyFill="1" applyBorder="1" applyAlignment="1">
      <alignment/>
    </xf>
    <xf numFmtId="44" fontId="0" fillId="37" borderId="10" xfId="51" applyFont="1" applyFill="1" applyBorder="1" applyAlignment="1">
      <alignment/>
    </xf>
    <xf numFmtId="44" fontId="0" fillId="38" borderId="10" xfId="51" applyFont="1" applyFill="1" applyBorder="1" applyAlignment="1">
      <alignment/>
    </xf>
    <xf numFmtId="44" fontId="0" fillId="39" borderId="10" xfId="51" applyFont="1" applyFill="1" applyBorder="1" applyAlignment="1">
      <alignment/>
    </xf>
    <xf numFmtId="44" fontId="0" fillId="40" borderId="10" xfId="51" applyFont="1" applyFill="1" applyBorder="1" applyAlignment="1">
      <alignment/>
    </xf>
    <xf numFmtId="44" fontId="0" fillId="41" borderId="10" xfId="51" applyFont="1" applyFill="1" applyBorder="1" applyAlignment="1">
      <alignment/>
    </xf>
    <xf numFmtId="44" fontId="0" fillId="42" borderId="10" xfId="51" applyFont="1" applyFill="1" applyBorder="1" applyAlignment="1">
      <alignment/>
    </xf>
    <xf numFmtId="44" fontId="0" fillId="43" borderId="10" xfId="51" applyFont="1" applyFill="1" applyBorder="1" applyAlignment="1">
      <alignment/>
    </xf>
    <xf numFmtId="44" fontId="5" fillId="44" borderId="10" xfId="51" applyFont="1" applyFill="1" applyBorder="1" applyAlignment="1">
      <alignment/>
    </xf>
    <xf numFmtId="44" fontId="0" fillId="45" borderId="10" xfId="51" applyFont="1" applyFill="1" applyBorder="1" applyAlignment="1">
      <alignment/>
    </xf>
    <xf numFmtId="44" fontId="0" fillId="46" borderId="10" xfId="51" applyFont="1" applyFill="1" applyBorder="1" applyAlignment="1">
      <alignment/>
    </xf>
    <xf numFmtId="44" fontId="0" fillId="47" borderId="10" xfId="51" applyFont="1" applyFill="1" applyBorder="1" applyAlignment="1">
      <alignment/>
    </xf>
    <xf numFmtId="10" fontId="0" fillId="0" borderId="10" xfId="56" applyNumberFormat="1" applyFont="1" applyFill="1" applyBorder="1" applyAlignment="1">
      <alignment/>
    </xf>
    <xf numFmtId="44" fontId="0" fillId="48" borderId="10" xfId="51" applyFont="1" applyFill="1" applyBorder="1" applyAlignment="1">
      <alignment/>
    </xf>
    <xf numFmtId="44" fontId="0" fillId="49" borderId="10" xfId="51" applyFont="1" applyFill="1" applyBorder="1" applyAlignment="1">
      <alignment/>
    </xf>
    <xf numFmtId="44" fontId="0" fillId="37" borderId="10" xfId="0" applyNumberFormat="1" applyFill="1" applyBorder="1" applyAlignment="1">
      <alignment/>
    </xf>
    <xf numFmtId="44" fontId="0" fillId="0" borderId="10" xfId="0" applyNumberFormat="1" applyBorder="1" applyAlignment="1">
      <alignment/>
    </xf>
    <xf numFmtId="44" fontId="6" fillId="0" borderId="10" xfId="51" applyFont="1" applyBorder="1" applyAlignment="1">
      <alignment/>
    </xf>
    <xf numFmtId="44" fontId="0" fillId="50" borderId="10" xfId="51" applyFont="1" applyFill="1" applyBorder="1" applyAlignment="1">
      <alignment/>
    </xf>
    <xf numFmtId="0" fontId="0" fillId="0" borderId="0" xfId="0" applyBorder="1" applyAlignment="1">
      <alignment/>
    </xf>
    <xf numFmtId="44" fontId="0" fillId="0" borderId="0" xfId="51" applyFont="1" applyBorder="1" applyAlignment="1">
      <alignment/>
    </xf>
    <xf numFmtId="0" fontId="0" fillId="0" borderId="10" xfId="0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Avance de Obra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275"/>
          <c:w val="0.95125"/>
          <c:h val="0.841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Hoja1!$F$39:$U$39</c:f>
              <c:numCache>
                <c:ptCount val="16"/>
              </c:numCache>
            </c:numRef>
          </c:xVal>
          <c:yVal>
            <c:numRef>
              <c:f>Hoja1!$F$40:$U$40</c:f>
              <c:numCache>
                <c:ptCount val="16"/>
              </c:numCache>
            </c:numRef>
          </c:yVal>
          <c:smooth val="0"/>
        </c:ser>
        <c:axId val="13189917"/>
        <c:axId val="51600390"/>
      </c:scatterChart>
      <c:valAx>
        <c:axId val="13189917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00390"/>
        <c:crosses val="autoZero"/>
        <c:crossBetween val="midCat"/>
        <c:dispUnits/>
        <c:majorUnit val="1"/>
      </c:valAx>
      <c:valAx>
        <c:axId val="516003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899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" footer="0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0.849</cdr:x>
      <cdr:y>0.00175</cdr:y>
    </cdr:from>
    <cdr:to>
      <cdr:x>0.95225</cdr:x>
      <cdr:y>0.028</cdr:y>
    </cdr:to>
    <cdr:sp>
      <cdr:nvSpPr>
        <cdr:cNvPr id="1" name="Rectangle 1"/>
        <cdr:cNvSpPr>
          <a:spLocks/>
        </cdr:cNvSpPr>
      </cdr:nvSpPr>
      <cdr:spPr>
        <a:xfrm>
          <a:off x="7362825" y="9525"/>
          <a:ext cx="895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Roig - Gallinger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44"/>
  <sheetViews>
    <sheetView tabSelected="1" zoomScale="70" zoomScaleNormal="70" zoomScalePageLayoutView="0" workbookViewId="0" topLeftCell="AP1">
      <selection activeCell="BC4" sqref="BC4"/>
    </sheetView>
  </sheetViews>
  <sheetFormatPr defaultColWidth="11.421875" defaultRowHeight="12.75"/>
  <cols>
    <col min="1" max="1" width="5.421875" style="0" hidden="1" customWidth="1"/>
    <col min="2" max="2" width="5.421875" style="0" customWidth="1"/>
    <col min="3" max="3" width="61.28125" style="0" bestFit="1" customWidth="1"/>
    <col min="4" max="4" width="18.28125" style="1" bestFit="1" customWidth="1"/>
    <col min="5" max="5" width="13.00390625" style="0" bestFit="1" customWidth="1"/>
    <col min="6" max="6" width="13.140625" style="0" bestFit="1" customWidth="1"/>
    <col min="7" max="7" width="10.421875" style="0" bestFit="1" customWidth="1"/>
    <col min="8" max="8" width="11.8515625" style="0" bestFit="1" customWidth="1"/>
    <col min="9" max="9" width="13.00390625" style="0" bestFit="1" customWidth="1"/>
    <col min="10" max="10" width="7.421875" style="0" customWidth="1"/>
    <col min="11" max="11" width="12.57421875" style="0" bestFit="1" customWidth="1"/>
    <col min="12" max="12" width="13.8515625" style="0" customWidth="1"/>
    <col min="13" max="13" width="7.421875" style="0" bestFit="1" customWidth="1"/>
    <col min="14" max="15" width="12.57421875" style="0" bestFit="1" customWidth="1"/>
    <col min="16" max="16" width="7.421875" style="0" bestFit="1" customWidth="1"/>
    <col min="17" max="17" width="12.57421875" style="0" bestFit="1" customWidth="1"/>
    <col min="18" max="18" width="12.421875" style="0" bestFit="1" customWidth="1"/>
    <col min="19" max="19" width="7.421875" style="0" bestFit="1" customWidth="1"/>
    <col min="20" max="20" width="12.8515625" style="0" bestFit="1" customWidth="1"/>
    <col min="21" max="21" width="14.421875" style="0" bestFit="1" customWidth="1"/>
    <col min="22" max="22" width="8.421875" style="0" bestFit="1" customWidth="1"/>
    <col min="23" max="24" width="12.421875" style="0" bestFit="1" customWidth="1"/>
    <col min="25" max="25" width="8.421875" style="0" bestFit="1" customWidth="1"/>
    <col min="26" max="26" width="13.28125" style="0" bestFit="1" customWidth="1"/>
    <col min="27" max="27" width="12.57421875" style="0" bestFit="1" customWidth="1"/>
    <col min="28" max="28" width="8.421875" style="0" bestFit="1" customWidth="1"/>
    <col min="29" max="30" width="12.421875" style="0" bestFit="1" customWidth="1"/>
    <col min="31" max="31" width="0" style="0" hidden="1" customWidth="1"/>
    <col min="32" max="32" width="8.421875" style="0" bestFit="1" customWidth="1"/>
    <col min="33" max="33" width="12.00390625" style="0" bestFit="1" customWidth="1"/>
    <col min="34" max="34" width="13.421875" style="0" bestFit="1" customWidth="1"/>
    <col min="35" max="35" width="8.421875" style="0" bestFit="1" customWidth="1"/>
    <col min="36" max="36" width="12.00390625" style="0" bestFit="1" customWidth="1"/>
    <col min="37" max="37" width="13.421875" style="0" bestFit="1" customWidth="1"/>
    <col min="38" max="38" width="8.421875" style="0" bestFit="1" customWidth="1"/>
    <col min="39" max="39" width="12.140625" style="0" bestFit="1" customWidth="1"/>
    <col min="40" max="40" width="12.421875" style="0" bestFit="1" customWidth="1"/>
    <col min="41" max="41" width="8.421875" style="0" bestFit="1" customWidth="1"/>
    <col min="42" max="42" width="13.140625" style="0" bestFit="1" customWidth="1"/>
    <col min="43" max="43" width="12.421875" style="0" bestFit="1" customWidth="1"/>
    <col min="44" max="44" width="8.421875" style="0" bestFit="1" customWidth="1"/>
    <col min="45" max="45" width="11.140625" style="0" bestFit="1" customWidth="1"/>
    <col min="46" max="46" width="12.421875" style="0" bestFit="1" customWidth="1"/>
    <col min="47" max="47" width="8.421875" style="0" bestFit="1" customWidth="1"/>
    <col min="48" max="48" width="11.57421875" style="0" bestFit="1" customWidth="1"/>
    <col min="49" max="49" width="13.7109375" style="0" customWidth="1"/>
    <col min="50" max="50" width="8.421875" style="0" bestFit="1" customWidth="1"/>
  </cols>
  <sheetData>
    <row r="2" spans="2:50" ht="12.75">
      <c r="B2" s="32"/>
      <c r="C2" s="32"/>
      <c r="D2" s="33"/>
      <c r="E2" s="34" t="s">
        <v>24</v>
      </c>
      <c r="F2" s="34"/>
      <c r="G2" s="34" t="s">
        <v>27</v>
      </c>
      <c r="H2" s="34" t="s">
        <v>28</v>
      </c>
      <c r="I2" s="34"/>
      <c r="J2" s="34" t="s">
        <v>27</v>
      </c>
      <c r="K2" s="34" t="s">
        <v>31</v>
      </c>
      <c r="L2" s="34"/>
      <c r="M2" s="34" t="s">
        <v>27</v>
      </c>
      <c r="N2" s="34" t="s">
        <v>32</v>
      </c>
      <c r="O2" s="34"/>
      <c r="P2" s="34" t="s">
        <v>27</v>
      </c>
      <c r="Q2" s="34" t="s">
        <v>33</v>
      </c>
      <c r="R2" s="34"/>
      <c r="S2" s="34" t="s">
        <v>27</v>
      </c>
      <c r="T2" s="34" t="s">
        <v>34</v>
      </c>
      <c r="U2" s="34"/>
      <c r="V2" s="34" t="s">
        <v>27</v>
      </c>
      <c r="W2" s="34" t="s">
        <v>35</v>
      </c>
      <c r="X2" s="34"/>
      <c r="Y2" s="34" t="s">
        <v>27</v>
      </c>
      <c r="Z2" s="34" t="s">
        <v>36</v>
      </c>
      <c r="AA2" s="34"/>
      <c r="AB2" s="34" t="s">
        <v>27</v>
      </c>
      <c r="AC2" s="34" t="s">
        <v>37</v>
      </c>
      <c r="AD2" s="34"/>
      <c r="AE2" s="2"/>
      <c r="AF2" s="34" t="s">
        <v>27</v>
      </c>
      <c r="AG2" s="34" t="s">
        <v>38</v>
      </c>
      <c r="AH2" s="34"/>
      <c r="AI2" s="34" t="s">
        <v>27</v>
      </c>
      <c r="AJ2" s="34" t="s">
        <v>39</v>
      </c>
      <c r="AK2" s="34"/>
      <c r="AL2" s="34" t="s">
        <v>27</v>
      </c>
      <c r="AM2" s="34" t="s">
        <v>40</v>
      </c>
      <c r="AN2" s="34"/>
      <c r="AO2" s="34" t="s">
        <v>27</v>
      </c>
      <c r="AP2" s="34" t="s">
        <v>41</v>
      </c>
      <c r="AQ2" s="34"/>
      <c r="AR2" s="34" t="s">
        <v>27</v>
      </c>
      <c r="AS2" s="34" t="s">
        <v>42</v>
      </c>
      <c r="AT2" s="34"/>
      <c r="AU2" s="34" t="s">
        <v>27</v>
      </c>
      <c r="AV2" s="34" t="s">
        <v>43</v>
      </c>
      <c r="AW2" s="34"/>
      <c r="AX2" s="34" t="s">
        <v>27</v>
      </c>
    </row>
    <row r="3" spans="1:50" ht="12.75">
      <c r="A3" t="s">
        <v>21</v>
      </c>
      <c r="B3" s="2" t="s">
        <v>21</v>
      </c>
      <c r="C3" s="2" t="s">
        <v>22</v>
      </c>
      <c r="D3" s="6" t="s">
        <v>23</v>
      </c>
      <c r="E3" s="2" t="s">
        <v>25</v>
      </c>
      <c r="F3" s="2" t="s">
        <v>26</v>
      </c>
      <c r="G3" s="34"/>
      <c r="H3" s="2" t="s">
        <v>25</v>
      </c>
      <c r="I3" s="2" t="s">
        <v>26</v>
      </c>
      <c r="J3" s="34"/>
      <c r="K3" s="2" t="s">
        <v>25</v>
      </c>
      <c r="L3" s="2" t="s">
        <v>26</v>
      </c>
      <c r="M3" s="34"/>
      <c r="N3" s="2" t="s">
        <v>25</v>
      </c>
      <c r="O3" s="2" t="s">
        <v>26</v>
      </c>
      <c r="P3" s="34"/>
      <c r="Q3" s="2" t="s">
        <v>25</v>
      </c>
      <c r="R3" s="2" t="s">
        <v>26</v>
      </c>
      <c r="S3" s="34"/>
      <c r="T3" s="2" t="s">
        <v>25</v>
      </c>
      <c r="U3" s="2" t="s">
        <v>26</v>
      </c>
      <c r="V3" s="34"/>
      <c r="W3" s="2" t="s">
        <v>25</v>
      </c>
      <c r="X3" s="2" t="s">
        <v>26</v>
      </c>
      <c r="Y3" s="34"/>
      <c r="Z3" s="2" t="s">
        <v>25</v>
      </c>
      <c r="AA3" s="2" t="s">
        <v>26</v>
      </c>
      <c r="AB3" s="34"/>
      <c r="AC3" s="2" t="s">
        <v>25</v>
      </c>
      <c r="AD3" s="2" t="s">
        <v>26</v>
      </c>
      <c r="AE3" s="2"/>
      <c r="AF3" s="34"/>
      <c r="AG3" s="2" t="s">
        <v>25</v>
      </c>
      <c r="AH3" s="2" t="s">
        <v>26</v>
      </c>
      <c r="AI3" s="34"/>
      <c r="AJ3" s="2" t="s">
        <v>25</v>
      </c>
      <c r="AK3" s="2" t="s">
        <v>26</v>
      </c>
      <c r="AL3" s="34"/>
      <c r="AM3" s="2" t="s">
        <v>25</v>
      </c>
      <c r="AN3" s="2" t="s">
        <v>26</v>
      </c>
      <c r="AO3" s="34"/>
      <c r="AP3" s="2" t="s">
        <v>25</v>
      </c>
      <c r="AQ3" s="2" t="s">
        <v>26</v>
      </c>
      <c r="AR3" s="34"/>
      <c r="AS3" s="2" t="s">
        <v>25</v>
      </c>
      <c r="AT3" s="2" t="s">
        <v>26</v>
      </c>
      <c r="AU3" s="34"/>
      <c r="AV3" s="2" t="s">
        <v>25</v>
      </c>
      <c r="AW3" s="2" t="s">
        <v>26</v>
      </c>
      <c r="AX3" s="34"/>
    </row>
    <row r="4" spans="1:50" ht="12.75">
      <c r="A4">
        <v>1</v>
      </c>
      <c r="B4" s="5">
        <v>1</v>
      </c>
      <c r="C4" s="2" t="s">
        <v>29</v>
      </c>
      <c r="D4" s="6">
        <v>6505</v>
      </c>
      <c r="E4" s="7">
        <v>4546</v>
      </c>
      <c r="F4" s="7">
        <v>391</v>
      </c>
      <c r="G4" s="8">
        <f>(E4+F4)/D4</f>
        <v>0.7589546502690239</v>
      </c>
      <c r="H4" s="7">
        <v>393</v>
      </c>
      <c r="I4" s="6">
        <v>0</v>
      </c>
      <c r="J4" s="8">
        <f>(E4+F4+H4+I4)/D4</f>
        <v>0.819369715603382</v>
      </c>
      <c r="K4" s="6">
        <v>0</v>
      </c>
      <c r="L4" s="6">
        <v>0</v>
      </c>
      <c r="M4" s="8">
        <f>(E4+F4+H4+I4+K4+L4)/D4</f>
        <v>0.819369715603382</v>
      </c>
      <c r="N4" s="6">
        <v>0</v>
      </c>
      <c r="O4" s="6">
        <v>0</v>
      </c>
      <c r="P4" s="8">
        <f>(E4+F4+H4+I4+K4+L4+N4+O4)/D4</f>
        <v>0.819369715603382</v>
      </c>
      <c r="Q4" s="7">
        <v>391</v>
      </c>
      <c r="R4" s="7">
        <v>391</v>
      </c>
      <c r="S4" s="8">
        <f>(E4+F4+H4+I4+K4+L4+N4+O4+Q4+R4)/D4</f>
        <v>0.9395849346656419</v>
      </c>
      <c r="T4" s="7">
        <v>393</v>
      </c>
      <c r="U4" s="6">
        <v>0</v>
      </c>
      <c r="V4" s="8">
        <f>(E4+F4+H4+I4+K4+L4+N4+O4+Q4+R4+T4+U4)/D4</f>
        <v>1</v>
      </c>
      <c r="W4" s="6">
        <v>0</v>
      </c>
      <c r="X4" s="6">
        <v>0</v>
      </c>
      <c r="Y4" s="8">
        <f>(X4+U4+T4+R4+Q4+O4+N4+L4+I4+H4+F4+E4)/D4</f>
        <v>1</v>
      </c>
      <c r="Z4" s="6">
        <v>0</v>
      </c>
      <c r="AA4" s="6">
        <v>0</v>
      </c>
      <c r="AB4" s="8">
        <f>(AA4+Z4+X4+W4+U4+T4+R4+Q4+O4+N4+L4+K4+I4+H4+F4+E4)/D4</f>
        <v>1</v>
      </c>
      <c r="AC4" s="6">
        <v>0</v>
      </c>
      <c r="AD4" s="6">
        <v>0</v>
      </c>
      <c r="AE4" s="2"/>
      <c r="AF4" s="8">
        <f>(AD4+AC4+AA4+Z4+X4+W4+U4+T4+R4+Q4+O4+N4+L4+K4+I4+H4+F4+E4)/D4</f>
        <v>1</v>
      </c>
      <c r="AG4" s="6">
        <v>0</v>
      </c>
      <c r="AH4" s="6">
        <v>0</v>
      </c>
      <c r="AI4" s="8">
        <f>(AH4+AG4+AD4+AC4+AA4+Z4+X4+W4+U4+T4+R4+Q4+O4+N4+L4+K4+I4+H4+F4+E4)/D4</f>
        <v>1</v>
      </c>
      <c r="AJ4" s="6">
        <v>0</v>
      </c>
      <c r="AK4" s="6">
        <v>0</v>
      </c>
      <c r="AL4" s="8">
        <f>(AK4+AJ4+AH4+AG4+AD4+AC4+AA4+Z4+X4+W4+U4+T4+R4+Q4+O4+N4+L4+K4+I4+H4+F4+E4)/D4</f>
        <v>1</v>
      </c>
      <c r="AM4" s="6">
        <v>0</v>
      </c>
      <c r="AN4" s="6">
        <v>0</v>
      </c>
      <c r="AO4" s="8">
        <f>(AN4+AM4+AK4+AJ4+AH4+AG4+AD4+AC4+AA4+Z4+X4+W4+U4+T4+R4+Q4+O4+N4+L4+K4+I4+H4+F4+E4)/D4</f>
        <v>1</v>
      </c>
      <c r="AP4" s="6">
        <v>0</v>
      </c>
      <c r="AQ4" s="6">
        <v>0</v>
      </c>
      <c r="AR4" s="8">
        <f>(AQ4+AP4+AN4+AM4+AK4+AJ4+AH4+AG4+AD4+AC4+AA4+Z4+X4+W4+U4+T4+R4+Q4+O4+N4+L4+K4+I4+H4+F4+E4)/D4</f>
        <v>1</v>
      </c>
      <c r="AS4" s="6">
        <v>0</v>
      </c>
      <c r="AT4" s="6">
        <v>0</v>
      </c>
      <c r="AU4" s="8">
        <f>(AT4+AS4+AQ4+AP4+AN4+AM4+AK4+AJ4+AH4+AG4+AD4+AC4+AA4+Z4+X4+W4+U4+T4+R4+Q4+O4+N4+L4+K4+I4+H4+F4+E4)/D4</f>
        <v>1</v>
      </c>
      <c r="AV4" s="6">
        <v>0</v>
      </c>
      <c r="AW4" s="6">
        <v>0</v>
      </c>
      <c r="AX4" s="8">
        <f>(AW4+AV4+AT4+AS4+AQ4+AP4+AN4+AM4+AK4+AJ4+AH4+AG4+AD4+AC4+AA4+Z4+X4+W4+U4+T4+R4+Q4+O4+N4+L4+K4+I4+H4+F4+E4)/D4</f>
        <v>1</v>
      </c>
    </row>
    <row r="5" spans="1:50" ht="12.75">
      <c r="A5">
        <v>2</v>
      </c>
      <c r="B5" s="5">
        <v>2</v>
      </c>
      <c r="C5" s="9" t="s">
        <v>0</v>
      </c>
      <c r="D5" s="6">
        <v>35000</v>
      </c>
      <c r="E5" s="10">
        <v>8000</v>
      </c>
      <c r="F5" s="10">
        <v>1800</v>
      </c>
      <c r="G5" s="8">
        <f aca="true" t="shared" si="0" ref="G5:G25">(E5+F5)/D5</f>
        <v>0.28</v>
      </c>
      <c r="H5" s="6">
        <v>0</v>
      </c>
      <c r="I5" s="10">
        <v>1800</v>
      </c>
      <c r="J5" s="8">
        <f aca="true" t="shared" si="1" ref="J5:J25">(E5+F5+H5+I5)/D5</f>
        <v>0.3314285714285714</v>
      </c>
      <c r="K5" s="6">
        <v>0</v>
      </c>
      <c r="L5" s="10">
        <v>1800</v>
      </c>
      <c r="M5" s="8">
        <f aca="true" t="shared" si="2" ref="M5:M25">(E5+F5+H5+I5+K5+L5)/D5</f>
        <v>0.38285714285714284</v>
      </c>
      <c r="N5" s="6">
        <v>0</v>
      </c>
      <c r="O5" s="10">
        <v>1800</v>
      </c>
      <c r="P5" s="8">
        <f aca="true" t="shared" si="3" ref="P5:P25">(E5+F5+H5+I5+K5+L5+N5+O5)/D5</f>
        <v>0.4342857142857143</v>
      </c>
      <c r="Q5" s="6">
        <v>0</v>
      </c>
      <c r="R5" s="10">
        <v>1800</v>
      </c>
      <c r="S5" s="8">
        <f aca="true" t="shared" si="4" ref="S5:S25">(E5+F5+H5+I5+K5+L5+N5+O5+Q5+R5)/D5</f>
        <v>0.4857142857142857</v>
      </c>
      <c r="T5" s="6">
        <v>0</v>
      </c>
      <c r="U5" s="10">
        <v>1800</v>
      </c>
      <c r="V5" s="8">
        <f aca="true" t="shared" si="5" ref="V5:V25">(E5+F5+H5+I5+K5+L5+N5+O5+Q5+R5+T5+U5)/D5</f>
        <v>0.5371428571428571</v>
      </c>
      <c r="W5" s="6">
        <v>0</v>
      </c>
      <c r="X5" s="10">
        <v>1800</v>
      </c>
      <c r="Y5" s="8">
        <f>(E5+F5+H5+I5+K5+L5+N5+O5+Q5+R5+T5+U5+W5+X5)/D5</f>
        <v>0.5885714285714285</v>
      </c>
      <c r="Z5" s="6">
        <v>0</v>
      </c>
      <c r="AA5" s="10">
        <v>1800</v>
      </c>
      <c r="AB5" s="8">
        <f>(AA5+Z5+X5+W5+U5+T5+R5+Q5+O5+N5+L5+K5+I5+H5+F5+E5)/D5</f>
        <v>0.64</v>
      </c>
      <c r="AC5" s="6">
        <v>0</v>
      </c>
      <c r="AD5" s="10">
        <v>1800</v>
      </c>
      <c r="AE5" s="2"/>
      <c r="AF5" s="8">
        <f aca="true" t="shared" si="6" ref="AF5:AF25">(AD5+AC5+AA5+Z5+X5+W5+U5+T5+R5+Q5+O5+N5+L5+K5+I5+H5+F5+E5)/D5</f>
        <v>0.6914285714285714</v>
      </c>
      <c r="AG5" s="6">
        <v>0</v>
      </c>
      <c r="AH5" s="10">
        <v>1800</v>
      </c>
      <c r="AI5" s="8">
        <f aca="true" t="shared" si="7" ref="AI5:AI25">(AH5+AG5+AD5+AC5+AA5+Z5+X5+W5+U5+T5+R5+Q5+O5+N5+L5+K5+I5+H5+F5+E5)/D5</f>
        <v>0.7428571428571429</v>
      </c>
      <c r="AJ5" s="6">
        <v>0</v>
      </c>
      <c r="AK5" s="10">
        <v>1800</v>
      </c>
      <c r="AL5" s="8">
        <f aca="true" t="shared" si="8" ref="AL5:AL25">(AK5+AJ5+AH5+AG5+AD5+AC5+AA5+Z5+X5+W5+U5+T5+R5+Q5+O5+N5+L5+K5+I5+H5+F5+E5)/D5</f>
        <v>0.7942857142857143</v>
      </c>
      <c r="AM5" s="6">
        <v>0</v>
      </c>
      <c r="AN5" s="10">
        <v>1800</v>
      </c>
      <c r="AO5" s="8">
        <f aca="true" t="shared" si="9" ref="AO5:AO25">(AN5+AM5+AK5+AJ5+AH5+AG5+AD5+AC5+AA5+Z5+X5+W5+U5+T5+R5+Q5+O5+N5+L5+K5+I5+H5+F5+E5)/D5</f>
        <v>0.8457142857142858</v>
      </c>
      <c r="AP5" s="6">
        <v>0</v>
      </c>
      <c r="AQ5" s="10">
        <v>1800</v>
      </c>
      <c r="AR5" s="8">
        <f aca="true" t="shared" si="10" ref="AR5:AR25">(AQ5+AP5+AN5+AM5+AK5+AJ5+AH5+AG5+AD5+AC5+AA5+Z5+X5+W5+U5+T5+R5+Q5+O5+N5+L5+K5+I5+H5+F5+E5)/D5</f>
        <v>0.8971428571428571</v>
      </c>
      <c r="AS5" s="6">
        <v>0</v>
      </c>
      <c r="AT5" s="10">
        <v>1800</v>
      </c>
      <c r="AU5" s="8">
        <f aca="true" t="shared" si="11" ref="AU5:AU25">(AT5+AS5+AQ5+AP5+AN5+AM5+AK5+AJ5+AH5+AG5+AD5+AC5+AA5+Z5+X5+W5+U5+T5+R5+Q5+O5+N5+L5+K5+I5+H5+F5+E5)/D5</f>
        <v>0.9485714285714286</v>
      </c>
      <c r="AV5" s="6">
        <v>0</v>
      </c>
      <c r="AW5" s="10">
        <v>1800</v>
      </c>
      <c r="AX5" s="8">
        <f aca="true" t="shared" si="12" ref="AX5:AX25">(AW5+AV5+AT5+AS5+AQ5+AP5+AN5+AM5+AK5+AJ5+AH5+AG5+AD5+AC5+AA5+Z5+X5+W5+U5+T5+R5+Q5+O5+N5+L5+K5+I5+H5+F5+E5)/D5</f>
        <v>1</v>
      </c>
    </row>
    <row r="6" spans="1:50" ht="12.75">
      <c r="A6">
        <v>3</v>
      </c>
      <c r="B6" s="5">
        <v>3</v>
      </c>
      <c r="C6" s="2" t="s">
        <v>30</v>
      </c>
      <c r="D6" s="6">
        <v>26058.95</v>
      </c>
      <c r="E6" s="6">
        <v>0</v>
      </c>
      <c r="F6" s="11">
        <v>823</v>
      </c>
      <c r="G6" s="8">
        <f t="shared" si="0"/>
        <v>0.03158223949928911</v>
      </c>
      <c r="H6" s="11">
        <v>4343</v>
      </c>
      <c r="I6" s="11">
        <v>4343.0033333</v>
      </c>
      <c r="J6" s="8">
        <f t="shared" si="1"/>
        <v>0.36490354881144477</v>
      </c>
      <c r="K6" s="11">
        <v>3520.155</v>
      </c>
      <c r="L6" s="6">
        <v>0</v>
      </c>
      <c r="M6" s="8">
        <f t="shared" si="2"/>
        <v>0.49998784806371704</v>
      </c>
      <c r="N6" s="12">
        <v>0</v>
      </c>
      <c r="O6" s="6">
        <v>0</v>
      </c>
      <c r="P6" s="8">
        <f t="shared" si="3"/>
        <v>0.49998784806371704</v>
      </c>
      <c r="Q6" s="12">
        <v>0</v>
      </c>
      <c r="R6" s="11">
        <v>823</v>
      </c>
      <c r="S6" s="8">
        <f t="shared" si="4"/>
        <v>0.5315700875630062</v>
      </c>
      <c r="T6" s="11">
        <v>4343</v>
      </c>
      <c r="U6" s="11">
        <v>4343.003333</v>
      </c>
      <c r="V6" s="8">
        <f t="shared" si="5"/>
        <v>0.8648913968636496</v>
      </c>
      <c r="W6" s="11">
        <v>3520.16</v>
      </c>
      <c r="X6" s="6">
        <v>0</v>
      </c>
      <c r="Y6" s="8">
        <f aca="true" t="shared" si="13" ref="Y6:Y25">(E6+F6+H6+I6+K6+L6+N6+O6+Q6+R6+T6+U6+W6+X6)/D6</f>
        <v>0.9999758879885798</v>
      </c>
      <c r="Z6" s="12">
        <v>0</v>
      </c>
      <c r="AA6" s="6">
        <v>0</v>
      </c>
      <c r="AB6" s="8">
        <f>(AA6+Z6+X6+W6+U6+T6+R6+Q6+O6+N6+L6+K6+I6+H6+F6+E6)/D6</f>
        <v>0.9999758879885796</v>
      </c>
      <c r="AC6" s="12">
        <v>0</v>
      </c>
      <c r="AD6" s="6">
        <v>0</v>
      </c>
      <c r="AE6" s="2"/>
      <c r="AF6" s="8">
        <f t="shared" si="6"/>
        <v>0.9999758879885796</v>
      </c>
      <c r="AG6" s="12">
        <v>0</v>
      </c>
      <c r="AH6" s="6">
        <v>0</v>
      </c>
      <c r="AI6" s="8">
        <f t="shared" si="7"/>
        <v>0.9999758879885796</v>
      </c>
      <c r="AJ6" s="12">
        <v>0</v>
      </c>
      <c r="AK6" s="6">
        <v>0</v>
      </c>
      <c r="AL6" s="8">
        <f t="shared" si="8"/>
        <v>0.9999758879885796</v>
      </c>
      <c r="AM6" s="12">
        <v>0</v>
      </c>
      <c r="AN6" s="6">
        <v>0</v>
      </c>
      <c r="AO6" s="8">
        <f t="shared" si="9"/>
        <v>0.9999758879885796</v>
      </c>
      <c r="AP6" s="12">
        <v>0</v>
      </c>
      <c r="AQ6" s="6">
        <v>0</v>
      </c>
      <c r="AR6" s="8">
        <f t="shared" si="10"/>
        <v>0.9999758879885796</v>
      </c>
      <c r="AS6" s="12">
        <v>0</v>
      </c>
      <c r="AT6" s="6">
        <v>0</v>
      </c>
      <c r="AU6" s="8">
        <f t="shared" si="11"/>
        <v>0.9999758879885796</v>
      </c>
      <c r="AV6" s="12">
        <v>0</v>
      </c>
      <c r="AW6" s="6">
        <v>0</v>
      </c>
      <c r="AX6" s="8">
        <f t="shared" si="12"/>
        <v>0.9999758879885796</v>
      </c>
    </row>
    <row r="7" spans="1:50" ht="12.75">
      <c r="A7">
        <v>4</v>
      </c>
      <c r="B7" s="5">
        <v>4</v>
      </c>
      <c r="C7" s="2" t="s">
        <v>1</v>
      </c>
      <c r="D7" s="6">
        <v>29104.65</v>
      </c>
      <c r="E7" s="6">
        <v>0</v>
      </c>
      <c r="F7" s="6">
        <v>0</v>
      </c>
      <c r="G7" s="8">
        <f t="shared" si="0"/>
        <v>0</v>
      </c>
      <c r="H7" s="13">
        <v>2425</v>
      </c>
      <c r="I7" s="13">
        <v>2425</v>
      </c>
      <c r="J7" s="8">
        <f>(E7+F7+H7+I7)/D7</f>
        <v>0.1666400386192584</v>
      </c>
      <c r="K7" s="13">
        <v>4850</v>
      </c>
      <c r="L7" s="13">
        <v>4853.65</v>
      </c>
      <c r="M7" s="8">
        <f>(E7+F7+H7+I7+K7+L7)/D7</f>
        <v>0.5000455253713754</v>
      </c>
      <c r="N7" s="12">
        <v>0</v>
      </c>
      <c r="O7" s="12">
        <v>0</v>
      </c>
      <c r="P7" s="8">
        <f>(E7+F7+H7+I7+K7+L7+N7+O7)/D7</f>
        <v>0.5000455253713754</v>
      </c>
      <c r="Q7" s="12">
        <v>0</v>
      </c>
      <c r="R7" s="12">
        <v>0</v>
      </c>
      <c r="S7" s="8">
        <f>(E7+F7+H7+I7+K7+L7+N7+O7+Q7+R7)/D7</f>
        <v>0.5000455253713754</v>
      </c>
      <c r="T7" s="13">
        <v>2425</v>
      </c>
      <c r="U7" s="13">
        <v>2425</v>
      </c>
      <c r="V7" s="8">
        <f>(E7+F7+H7+I7+K7+L7+N7+O7+Q7+R7+T7+U7)/D7</f>
        <v>0.6666855639906338</v>
      </c>
      <c r="W7" s="13">
        <v>4850</v>
      </c>
      <c r="X7" s="13">
        <v>4850.65</v>
      </c>
      <c r="Y7" s="8">
        <f t="shared" si="13"/>
        <v>0.9999879744302028</v>
      </c>
      <c r="Z7" s="12">
        <v>0</v>
      </c>
      <c r="AA7" s="12">
        <v>0</v>
      </c>
      <c r="AB7" s="8">
        <f>(AA7+Z7+X7+W7+U7+T7+R7+Q7+O7+N7+L7+K7+I7+H7+F7+E7)/D7</f>
        <v>0.9999879744302027</v>
      </c>
      <c r="AC7" s="12">
        <v>0</v>
      </c>
      <c r="AD7" s="12">
        <v>0</v>
      </c>
      <c r="AE7" s="2"/>
      <c r="AF7" s="8">
        <f t="shared" si="6"/>
        <v>0.9999879744302027</v>
      </c>
      <c r="AG7" s="12">
        <v>0</v>
      </c>
      <c r="AH7" s="12">
        <v>0</v>
      </c>
      <c r="AI7" s="8">
        <f t="shared" si="7"/>
        <v>0.9999879744302027</v>
      </c>
      <c r="AJ7" s="12">
        <v>0</v>
      </c>
      <c r="AK7" s="12">
        <v>0</v>
      </c>
      <c r="AL7" s="8">
        <f t="shared" si="8"/>
        <v>0.9999879744302027</v>
      </c>
      <c r="AM7" s="12">
        <v>0</v>
      </c>
      <c r="AN7" s="12">
        <v>0</v>
      </c>
      <c r="AO7" s="8">
        <f t="shared" si="9"/>
        <v>0.9999879744302027</v>
      </c>
      <c r="AP7" s="12">
        <v>0</v>
      </c>
      <c r="AQ7" s="12">
        <v>0</v>
      </c>
      <c r="AR7" s="8">
        <f t="shared" si="10"/>
        <v>0.9999879744302027</v>
      </c>
      <c r="AS7" s="12">
        <v>0</v>
      </c>
      <c r="AT7" s="12">
        <v>0</v>
      </c>
      <c r="AU7" s="8">
        <f t="shared" si="11"/>
        <v>0.9999879744302027</v>
      </c>
      <c r="AV7" s="12">
        <v>0</v>
      </c>
      <c r="AW7" s="12">
        <v>0</v>
      </c>
      <c r="AX7" s="8">
        <f t="shared" si="12"/>
        <v>0.9999879744302027</v>
      </c>
    </row>
    <row r="8" spans="1:50" ht="12.75">
      <c r="A8">
        <v>5</v>
      </c>
      <c r="B8" s="5">
        <v>5</v>
      </c>
      <c r="C8" s="2" t="s">
        <v>2</v>
      </c>
      <c r="D8" s="6">
        <v>8600</v>
      </c>
      <c r="E8" s="6">
        <v>0</v>
      </c>
      <c r="F8" s="6">
        <v>0</v>
      </c>
      <c r="G8" s="8">
        <f t="shared" si="0"/>
        <v>0</v>
      </c>
      <c r="H8" s="6">
        <v>0</v>
      </c>
      <c r="I8" s="14">
        <v>716.5</v>
      </c>
      <c r="J8" s="8">
        <f t="shared" si="1"/>
        <v>0.08331395348837209</v>
      </c>
      <c r="K8" s="14">
        <v>716.5</v>
      </c>
      <c r="L8" s="14">
        <v>1433</v>
      </c>
      <c r="M8" s="8">
        <f>(E8+F8+H8+I8+K8+L8)/D8</f>
        <v>0.33325581395348836</v>
      </c>
      <c r="N8" s="14">
        <v>1434</v>
      </c>
      <c r="O8" s="12">
        <v>0</v>
      </c>
      <c r="P8" s="8">
        <f>(E8+F8+H8+I8+K8+L8+N8+O8)/D8</f>
        <v>0.5</v>
      </c>
      <c r="Q8" s="12">
        <v>0</v>
      </c>
      <c r="R8" s="12">
        <v>0</v>
      </c>
      <c r="S8" s="8">
        <f>(E8+F8+H8+I8+K8+L8+N8+O8+Q8+R8)/D8</f>
        <v>0.5</v>
      </c>
      <c r="T8" s="12">
        <v>0</v>
      </c>
      <c r="U8" s="14">
        <v>716.5</v>
      </c>
      <c r="V8" s="8">
        <f>(E8+F8+H8+I8+K8+L8+N8+O8+Q8+R8+T8+U8)/D8</f>
        <v>0.5833139534883721</v>
      </c>
      <c r="W8" s="14">
        <v>716.5</v>
      </c>
      <c r="X8" s="14">
        <v>1433</v>
      </c>
      <c r="Y8" s="8">
        <f t="shared" si="13"/>
        <v>0.8332558139534884</v>
      </c>
      <c r="Z8" s="14">
        <v>1434</v>
      </c>
      <c r="AA8" s="12">
        <v>0</v>
      </c>
      <c r="AB8" s="8">
        <f>(AA8+Z8+X8+W8+U8+T8+R8+Q8+O8+N8+L8+K8+I8+H8+F8+E8)/D8</f>
        <v>1</v>
      </c>
      <c r="AC8" s="12">
        <v>0</v>
      </c>
      <c r="AD8" s="12">
        <v>0</v>
      </c>
      <c r="AE8" s="2"/>
      <c r="AF8" s="8">
        <f t="shared" si="6"/>
        <v>1</v>
      </c>
      <c r="AG8" s="12">
        <v>0</v>
      </c>
      <c r="AH8" s="12">
        <v>0</v>
      </c>
      <c r="AI8" s="8">
        <f t="shared" si="7"/>
        <v>1</v>
      </c>
      <c r="AJ8" s="12">
        <v>0</v>
      </c>
      <c r="AK8" s="12">
        <v>0</v>
      </c>
      <c r="AL8" s="8">
        <f t="shared" si="8"/>
        <v>1</v>
      </c>
      <c r="AM8" s="12">
        <v>0</v>
      </c>
      <c r="AN8" s="12">
        <v>0</v>
      </c>
      <c r="AO8" s="8">
        <f t="shared" si="9"/>
        <v>1</v>
      </c>
      <c r="AP8" s="12">
        <v>0</v>
      </c>
      <c r="AQ8" s="12">
        <v>0</v>
      </c>
      <c r="AR8" s="8">
        <f t="shared" si="10"/>
        <v>1</v>
      </c>
      <c r="AS8" s="12">
        <v>0</v>
      </c>
      <c r="AT8" s="12">
        <v>0</v>
      </c>
      <c r="AU8" s="8">
        <f t="shared" si="11"/>
        <v>1</v>
      </c>
      <c r="AV8" s="12">
        <v>0</v>
      </c>
      <c r="AW8" s="12">
        <v>0</v>
      </c>
      <c r="AX8" s="8">
        <f t="shared" si="12"/>
        <v>1</v>
      </c>
    </row>
    <row r="9" spans="1:50" ht="12.75">
      <c r="A9">
        <v>6</v>
      </c>
      <c r="B9" s="5">
        <v>6</v>
      </c>
      <c r="C9" s="2" t="s">
        <v>3</v>
      </c>
      <c r="D9" s="6">
        <v>16573.42</v>
      </c>
      <c r="E9" s="6">
        <v>0</v>
      </c>
      <c r="F9" s="6">
        <v>0</v>
      </c>
      <c r="G9" s="8">
        <f t="shared" si="0"/>
        <v>0</v>
      </c>
      <c r="H9" s="6">
        <v>0</v>
      </c>
      <c r="I9" s="12">
        <v>0</v>
      </c>
      <c r="J9" s="8">
        <f t="shared" si="1"/>
        <v>0</v>
      </c>
      <c r="K9" s="15">
        <v>2071</v>
      </c>
      <c r="L9" s="15">
        <v>2071</v>
      </c>
      <c r="M9" s="8">
        <f>(E9+F9+H9+I9+K9+L9)/D9</f>
        <v>0.2499182425836068</v>
      </c>
      <c r="N9" s="15">
        <v>2071</v>
      </c>
      <c r="O9" s="15">
        <v>2073.5</v>
      </c>
      <c r="P9" s="8">
        <f>(E9+F9+H9+I9+K9+L9+N9+O9)/D9</f>
        <v>0.49998732910889854</v>
      </c>
      <c r="Q9" s="12">
        <v>0</v>
      </c>
      <c r="R9" s="12">
        <v>0</v>
      </c>
      <c r="S9" s="8">
        <f>(E9+F9+H9+I9+K9+L9+N9+O9+Q9+R9)/D9</f>
        <v>0.49998732910889854</v>
      </c>
      <c r="T9" s="12">
        <v>0</v>
      </c>
      <c r="U9" s="12">
        <v>0</v>
      </c>
      <c r="V9" s="8">
        <f>(E9+F9+H9+I9+K9+L9+N9+O9+Q9+R9+T9+U9)/D9</f>
        <v>0.49998732910889854</v>
      </c>
      <c r="W9" s="15">
        <v>2071</v>
      </c>
      <c r="X9" s="15">
        <v>2071</v>
      </c>
      <c r="Y9" s="8">
        <f t="shared" si="13"/>
        <v>0.7499055716925053</v>
      </c>
      <c r="Z9" s="15">
        <v>2071</v>
      </c>
      <c r="AA9" s="15">
        <v>2073.5</v>
      </c>
      <c r="AB9" s="8">
        <f aca="true" t="shared" si="14" ref="AB9:AB25">(AA9+Z9+X9+W9+U9+T9+R9+Q9+O9+N9+L9+K9+I9+H9+F9+E9)/D9</f>
        <v>0.9999746582177971</v>
      </c>
      <c r="AC9" s="12">
        <v>0</v>
      </c>
      <c r="AD9" s="12">
        <v>0</v>
      </c>
      <c r="AE9" s="2"/>
      <c r="AF9" s="8">
        <f t="shared" si="6"/>
        <v>0.9999746582177971</v>
      </c>
      <c r="AG9" s="12">
        <v>0</v>
      </c>
      <c r="AH9" s="12">
        <v>0</v>
      </c>
      <c r="AI9" s="8">
        <f t="shared" si="7"/>
        <v>0.9999746582177971</v>
      </c>
      <c r="AJ9" s="12">
        <v>0</v>
      </c>
      <c r="AK9" s="12">
        <v>0</v>
      </c>
      <c r="AL9" s="8">
        <f t="shared" si="8"/>
        <v>0.9999746582177971</v>
      </c>
      <c r="AM9" s="12">
        <v>0</v>
      </c>
      <c r="AN9" s="12">
        <v>0</v>
      </c>
      <c r="AO9" s="8">
        <f t="shared" si="9"/>
        <v>0.9999746582177971</v>
      </c>
      <c r="AP9" s="12">
        <v>0</v>
      </c>
      <c r="AQ9" s="12">
        <v>0</v>
      </c>
      <c r="AR9" s="8">
        <f t="shared" si="10"/>
        <v>0.9999746582177971</v>
      </c>
      <c r="AS9" s="12">
        <v>0</v>
      </c>
      <c r="AT9" s="12">
        <v>0</v>
      </c>
      <c r="AU9" s="8">
        <f t="shared" si="11"/>
        <v>0.9999746582177971</v>
      </c>
      <c r="AV9" s="12">
        <v>0</v>
      </c>
      <c r="AW9" s="12">
        <v>0</v>
      </c>
      <c r="AX9" s="8">
        <f t="shared" si="12"/>
        <v>0.9999746582177971</v>
      </c>
    </row>
    <row r="10" spans="1:50" ht="12.75">
      <c r="A10">
        <v>7</v>
      </c>
      <c r="B10" s="5">
        <v>7</v>
      </c>
      <c r="C10" s="2" t="s">
        <v>4</v>
      </c>
      <c r="D10" s="6">
        <v>86577.95</v>
      </c>
      <c r="E10" s="6">
        <v>0</v>
      </c>
      <c r="F10" s="6">
        <v>0</v>
      </c>
      <c r="G10" s="8">
        <f t="shared" si="0"/>
        <v>0</v>
      </c>
      <c r="H10" s="6">
        <v>0</v>
      </c>
      <c r="I10" s="6">
        <v>0</v>
      </c>
      <c r="J10" s="8">
        <f t="shared" si="1"/>
        <v>0</v>
      </c>
      <c r="K10" s="16">
        <v>10821</v>
      </c>
      <c r="L10" s="16">
        <v>10821</v>
      </c>
      <c r="M10" s="8">
        <f>(E10+F10+H10+I10+K10+L10)/D10</f>
        <v>0.24997126866598252</v>
      </c>
      <c r="N10" s="16">
        <v>10821</v>
      </c>
      <c r="O10" s="16">
        <v>10826</v>
      </c>
      <c r="P10" s="8">
        <f>(E10+F10+H10+I10+K10+L10+N10+O10)/D10</f>
        <v>0.5000002887571258</v>
      </c>
      <c r="Q10" s="12">
        <v>0</v>
      </c>
      <c r="R10" s="12">
        <v>0</v>
      </c>
      <c r="S10" s="8">
        <f>(E10+F10+H10+I10+K10+L10+N10+O10+Q10+R10)/D10</f>
        <v>0.5000002887571258</v>
      </c>
      <c r="T10" s="12">
        <v>0</v>
      </c>
      <c r="U10" s="12">
        <v>0</v>
      </c>
      <c r="V10" s="8">
        <f>(E10+F10+H10+I10+K10+L10+N10+O10+Q10+R10+T10+U10)/D10</f>
        <v>0.5000002887571258</v>
      </c>
      <c r="W10" s="16">
        <v>10821</v>
      </c>
      <c r="X10" s="16">
        <v>10821</v>
      </c>
      <c r="Y10" s="8">
        <f t="shared" si="13"/>
        <v>0.7499715574231083</v>
      </c>
      <c r="Z10" s="16">
        <v>10821</v>
      </c>
      <c r="AA10" s="16">
        <v>10826</v>
      </c>
      <c r="AB10" s="8">
        <f t="shared" si="14"/>
        <v>1.0000005775142515</v>
      </c>
      <c r="AC10" s="12">
        <v>0</v>
      </c>
      <c r="AD10" s="12">
        <v>0</v>
      </c>
      <c r="AE10" s="2"/>
      <c r="AF10" s="8">
        <f t="shared" si="6"/>
        <v>1.0000005775142515</v>
      </c>
      <c r="AG10" s="12">
        <v>0</v>
      </c>
      <c r="AH10" s="12">
        <v>0</v>
      </c>
      <c r="AI10" s="8">
        <f t="shared" si="7"/>
        <v>1.0000005775142515</v>
      </c>
      <c r="AJ10" s="12">
        <v>0</v>
      </c>
      <c r="AK10" s="12">
        <v>0</v>
      </c>
      <c r="AL10" s="8">
        <f t="shared" si="8"/>
        <v>1.0000005775142515</v>
      </c>
      <c r="AM10" s="12">
        <v>0</v>
      </c>
      <c r="AN10" s="12">
        <v>0</v>
      </c>
      <c r="AO10" s="8">
        <f t="shared" si="9"/>
        <v>1.0000005775142515</v>
      </c>
      <c r="AP10" s="12">
        <v>0</v>
      </c>
      <c r="AQ10" s="12">
        <v>0</v>
      </c>
      <c r="AR10" s="8">
        <f t="shared" si="10"/>
        <v>1.0000005775142515</v>
      </c>
      <c r="AS10" s="12">
        <v>0</v>
      </c>
      <c r="AT10" s="12">
        <v>0</v>
      </c>
      <c r="AU10" s="8">
        <f t="shared" si="11"/>
        <v>1.0000005775142515</v>
      </c>
      <c r="AV10" s="12">
        <v>0</v>
      </c>
      <c r="AW10" s="12">
        <v>0</v>
      </c>
      <c r="AX10" s="8">
        <f t="shared" si="12"/>
        <v>1.0000005775142515</v>
      </c>
    </row>
    <row r="11" spans="1:50" ht="12.75">
      <c r="A11">
        <v>8</v>
      </c>
      <c r="B11" s="5">
        <v>8</v>
      </c>
      <c r="C11" s="2" t="s">
        <v>6</v>
      </c>
      <c r="D11" s="6">
        <v>81999.67</v>
      </c>
      <c r="E11" s="6">
        <v>0</v>
      </c>
      <c r="F11" s="6">
        <v>0</v>
      </c>
      <c r="G11" s="8">
        <f t="shared" si="0"/>
        <v>0</v>
      </c>
      <c r="H11" s="6">
        <v>0</v>
      </c>
      <c r="I11" s="6">
        <v>0</v>
      </c>
      <c r="J11" s="8">
        <f t="shared" si="1"/>
        <v>0</v>
      </c>
      <c r="K11" s="6">
        <v>0</v>
      </c>
      <c r="L11" s="17">
        <v>10249</v>
      </c>
      <c r="M11" s="8">
        <f t="shared" si="2"/>
        <v>0.12498830787977562</v>
      </c>
      <c r="N11" s="17">
        <v>10249</v>
      </c>
      <c r="O11" s="17">
        <v>10249</v>
      </c>
      <c r="P11" s="8">
        <f t="shared" si="3"/>
        <v>0.3749649236393269</v>
      </c>
      <c r="Q11" s="17">
        <v>10252.835</v>
      </c>
      <c r="R11" s="12">
        <v>0</v>
      </c>
      <c r="S11" s="8">
        <f t="shared" si="4"/>
        <v>0.5</v>
      </c>
      <c r="T11" s="12">
        <v>0</v>
      </c>
      <c r="U11" s="12">
        <v>0</v>
      </c>
      <c r="V11" s="8">
        <f t="shared" si="5"/>
        <v>0.5</v>
      </c>
      <c r="W11" s="12">
        <v>0</v>
      </c>
      <c r="X11" s="17">
        <v>10249</v>
      </c>
      <c r="Y11" s="8">
        <f t="shared" si="13"/>
        <v>0.6249883078797757</v>
      </c>
      <c r="Z11" s="17">
        <v>10249</v>
      </c>
      <c r="AA11" s="17">
        <v>10249</v>
      </c>
      <c r="AB11" s="8">
        <f t="shared" si="14"/>
        <v>0.8749649236393268</v>
      </c>
      <c r="AC11" s="17">
        <v>10252.835</v>
      </c>
      <c r="AD11" s="12">
        <v>0</v>
      </c>
      <c r="AE11" s="2"/>
      <c r="AF11" s="8">
        <f t="shared" si="6"/>
        <v>1</v>
      </c>
      <c r="AG11" s="12">
        <v>0</v>
      </c>
      <c r="AH11" s="12">
        <v>0</v>
      </c>
      <c r="AI11" s="8">
        <f t="shared" si="7"/>
        <v>1</v>
      </c>
      <c r="AJ11" s="12">
        <v>0</v>
      </c>
      <c r="AK11" s="12">
        <v>0</v>
      </c>
      <c r="AL11" s="8">
        <f t="shared" si="8"/>
        <v>1</v>
      </c>
      <c r="AM11" s="12">
        <v>0</v>
      </c>
      <c r="AN11" s="12">
        <v>0</v>
      </c>
      <c r="AO11" s="8">
        <f t="shared" si="9"/>
        <v>1</v>
      </c>
      <c r="AP11" s="12">
        <v>0</v>
      </c>
      <c r="AQ11" s="12">
        <v>0</v>
      </c>
      <c r="AR11" s="8">
        <f t="shared" si="10"/>
        <v>1</v>
      </c>
      <c r="AS11" s="12">
        <v>0</v>
      </c>
      <c r="AT11" s="12">
        <v>0</v>
      </c>
      <c r="AU11" s="8">
        <f t="shared" si="11"/>
        <v>1</v>
      </c>
      <c r="AV11" s="12">
        <v>0</v>
      </c>
      <c r="AW11" s="12">
        <v>0</v>
      </c>
      <c r="AX11" s="8">
        <f t="shared" si="12"/>
        <v>1</v>
      </c>
    </row>
    <row r="12" spans="1:50" ht="12.75">
      <c r="A12">
        <v>9</v>
      </c>
      <c r="B12" s="5">
        <v>9</v>
      </c>
      <c r="C12" s="2" t="s">
        <v>7</v>
      </c>
      <c r="D12" s="6">
        <v>104961.07</v>
      </c>
      <c r="E12" s="6">
        <v>0</v>
      </c>
      <c r="F12" s="6">
        <v>0</v>
      </c>
      <c r="G12" s="8">
        <f t="shared" si="0"/>
        <v>0</v>
      </c>
      <c r="H12" s="6">
        <v>0</v>
      </c>
      <c r="I12" s="6">
        <v>0</v>
      </c>
      <c r="J12" s="8">
        <f t="shared" si="1"/>
        <v>0</v>
      </c>
      <c r="K12" s="6">
        <v>0</v>
      </c>
      <c r="L12" s="6">
        <v>0</v>
      </c>
      <c r="M12" s="8">
        <f t="shared" si="2"/>
        <v>0</v>
      </c>
      <c r="N12" s="18">
        <v>13120</v>
      </c>
      <c r="O12" s="18">
        <v>13120</v>
      </c>
      <c r="P12" s="8">
        <f t="shared" si="3"/>
        <v>0.24999745143604193</v>
      </c>
      <c r="Q12" s="18">
        <v>13120</v>
      </c>
      <c r="R12" s="18">
        <v>13120.535</v>
      </c>
      <c r="S12" s="8">
        <f t="shared" si="4"/>
        <v>0.5</v>
      </c>
      <c r="T12" s="12">
        <v>0</v>
      </c>
      <c r="U12" s="12">
        <v>0</v>
      </c>
      <c r="V12" s="8">
        <f t="shared" si="5"/>
        <v>0.5</v>
      </c>
      <c r="W12" s="12">
        <v>0</v>
      </c>
      <c r="X12" s="12">
        <v>0</v>
      </c>
      <c r="Y12" s="8">
        <f t="shared" si="13"/>
        <v>0.5</v>
      </c>
      <c r="Z12" s="18">
        <v>13120</v>
      </c>
      <c r="AA12" s="18">
        <v>13120</v>
      </c>
      <c r="AB12" s="8">
        <f t="shared" si="14"/>
        <v>0.7499974514360419</v>
      </c>
      <c r="AC12" s="18">
        <v>13120</v>
      </c>
      <c r="AD12" s="18">
        <v>13120.535</v>
      </c>
      <c r="AE12" s="2"/>
      <c r="AF12" s="8">
        <f t="shared" si="6"/>
        <v>1</v>
      </c>
      <c r="AG12" s="12">
        <v>0</v>
      </c>
      <c r="AH12" s="12">
        <v>0</v>
      </c>
      <c r="AI12" s="8">
        <f t="shared" si="7"/>
        <v>1</v>
      </c>
      <c r="AJ12" s="12">
        <v>0</v>
      </c>
      <c r="AK12" s="12">
        <v>0</v>
      </c>
      <c r="AL12" s="8">
        <f t="shared" si="8"/>
        <v>1</v>
      </c>
      <c r="AM12" s="12">
        <v>0</v>
      </c>
      <c r="AN12" s="12">
        <v>0</v>
      </c>
      <c r="AO12" s="8">
        <f t="shared" si="9"/>
        <v>1</v>
      </c>
      <c r="AP12" s="12">
        <v>0</v>
      </c>
      <c r="AQ12" s="12">
        <v>0</v>
      </c>
      <c r="AR12" s="8">
        <f t="shared" si="10"/>
        <v>1</v>
      </c>
      <c r="AS12" s="12">
        <v>0</v>
      </c>
      <c r="AT12" s="12">
        <v>0</v>
      </c>
      <c r="AU12" s="8">
        <f t="shared" si="11"/>
        <v>1</v>
      </c>
      <c r="AV12" s="12">
        <v>0</v>
      </c>
      <c r="AW12" s="12">
        <v>0</v>
      </c>
      <c r="AX12" s="8">
        <f t="shared" si="12"/>
        <v>1</v>
      </c>
    </row>
    <row r="13" spans="1:50" ht="12.75">
      <c r="A13">
        <v>10</v>
      </c>
      <c r="B13" s="5">
        <v>10</v>
      </c>
      <c r="C13" s="2" t="s">
        <v>5</v>
      </c>
      <c r="D13" s="6">
        <v>44854.16</v>
      </c>
      <c r="E13" s="6">
        <v>0</v>
      </c>
      <c r="F13" s="6">
        <v>0</v>
      </c>
      <c r="G13" s="8">
        <f t="shared" si="0"/>
        <v>0</v>
      </c>
      <c r="H13" s="6">
        <v>0</v>
      </c>
      <c r="I13" s="6">
        <v>0</v>
      </c>
      <c r="J13" s="8">
        <f t="shared" si="1"/>
        <v>0</v>
      </c>
      <c r="K13" s="6">
        <v>0</v>
      </c>
      <c r="L13" s="6">
        <v>0</v>
      </c>
      <c r="M13" s="8">
        <f t="shared" si="2"/>
        <v>0</v>
      </c>
      <c r="N13" s="6">
        <v>0</v>
      </c>
      <c r="O13" s="19">
        <v>5606</v>
      </c>
      <c r="P13" s="8">
        <f t="shared" si="3"/>
        <v>0.12498283325337047</v>
      </c>
      <c r="Q13" s="19">
        <v>5606</v>
      </c>
      <c r="R13" s="19">
        <v>5606</v>
      </c>
      <c r="S13" s="8">
        <f t="shared" si="4"/>
        <v>0.3749484997601114</v>
      </c>
      <c r="T13" s="19">
        <v>5609.08</v>
      </c>
      <c r="U13" s="12">
        <v>0</v>
      </c>
      <c r="V13" s="8">
        <f t="shared" si="5"/>
        <v>0.5</v>
      </c>
      <c r="W13" s="12">
        <v>0</v>
      </c>
      <c r="X13" s="12">
        <v>0</v>
      </c>
      <c r="Y13" s="8">
        <f t="shared" si="13"/>
        <v>0.5</v>
      </c>
      <c r="Z13" s="12">
        <v>0</v>
      </c>
      <c r="AA13" s="19">
        <v>5606</v>
      </c>
      <c r="AB13" s="8">
        <f t="shared" si="14"/>
        <v>0.6249828332533705</v>
      </c>
      <c r="AC13" s="19">
        <v>5606</v>
      </c>
      <c r="AD13" s="19">
        <v>5606</v>
      </c>
      <c r="AE13" s="2"/>
      <c r="AF13" s="8">
        <f t="shared" si="6"/>
        <v>0.8749484997601114</v>
      </c>
      <c r="AG13" s="19">
        <v>5609.08</v>
      </c>
      <c r="AH13" s="12">
        <v>0</v>
      </c>
      <c r="AI13" s="8">
        <f t="shared" si="7"/>
        <v>1</v>
      </c>
      <c r="AJ13" s="12">
        <v>0</v>
      </c>
      <c r="AK13" s="12">
        <v>0</v>
      </c>
      <c r="AL13" s="8">
        <f t="shared" si="8"/>
        <v>1</v>
      </c>
      <c r="AM13" s="12">
        <v>0</v>
      </c>
      <c r="AN13" s="12">
        <v>0</v>
      </c>
      <c r="AO13" s="8">
        <f t="shared" si="9"/>
        <v>1</v>
      </c>
      <c r="AP13" s="12">
        <v>0</v>
      </c>
      <c r="AQ13" s="12">
        <v>0</v>
      </c>
      <c r="AR13" s="8">
        <f t="shared" si="10"/>
        <v>1</v>
      </c>
      <c r="AS13" s="12">
        <v>0</v>
      </c>
      <c r="AT13" s="12">
        <v>0</v>
      </c>
      <c r="AU13" s="8">
        <f t="shared" si="11"/>
        <v>1</v>
      </c>
      <c r="AV13" s="12">
        <v>0</v>
      </c>
      <c r="AW13" s="12">
        <v>0</v>
      </c>
      <c r="AX13" s="8">
        <f t="shared" si="12"/>
        <v>1</v>
      </c>
    </row>
    <row r="14" spans="1:50" ht="12.75">
      <c r="A14">
        <v>11</v>
      </c>
      <c r="B14" s="5">
        <v>11</v>
      </c>
      <c r="C14" s="2" t="s">
        <v>8</v>
      </c>
      <c r="D14" s="6">
        <v>6023.21</v>
      </c>
      <c r="E14" s="6">
        <v>0</v>
      </c>
      <c r="F14" s="6">
        <v>0</v>
      </c>
      <c r="G14" s="8">
        <f t="shared" si="0"/>
        <v>0</v>
      </c>
      <c r="H14" s="6">
        <v>0</v>
      </c>
      <c r="I14" s="6">
        <v>0</v>
      </c>
      <c r="J14" s="8">
        <f t="shared" si="1"/>
        <v>0</v>
      </c>
      <c r="K14" s="6">
        <v>0</v>
      </c>
      <c r="L14" s="6">
        <v>0</v>
      </c>
      <c r="M14" s="8">
        <f t="shared" si="2"/>
        <v>0</v>
      </c>
      <c r="N14" s="6">
        <v>0</v>
      </c>
      <c r="O14" s="6">
        <v>0</v>
      </c>
      <c r="P14" s="8">
        <f t="shared" si="3"/>
        <v>0</v>
      </c>
      <c r="Q14" s="20">
        <v>752</v>
      </c>
      <c r="R14" s="20">
        <v>752</v>
      </c>
      <c r="S14" s="8">
        <f t="shared" si="4"/>
        <v>0.24970074096702588</v>
      </c>
      <c r="T14" s="20">
        <v>752</v>
      </c>
      <c r="U14" s="20">
        <v>755.605</v>
      </c>
      <c r="V14" s="8">
        <f t="shared" si="5"/>
        <v>0.5</v>
      </c>
      <c r="W14" s="12">
        <v>0</v>
      </c>
      <c r="X14" s="12">
        <v>0</v>
      </c>
      <c r="Y14" s="8">
        <f t="shared" si="13"/>
        <v>0.5</v>
      </c>
      <c r="Z14" s="12">
        <v>0</v>
      </c>
      <c r="AA14" s="12">
        <v>0</v>
      </c>
      <c r="AB14" s="8">
        <f t="shared" si="14"/>
        <v>0.5</v>
      </c>
      <c r="AC14" s="20">
        <v>752</v>
      </c>
      <c r="AD14" s="20">
        <v>752</v>
      </c>
      <c r="AE14" s="2"/>
      <c r="AF14" s="8">
        <f t="shared" si="6"/>
        <v>0.7497007409670258</v>
      </c>
      <c r="AG14" s="20">
        <v>752</v>
      </c>
      <c r="AH14" s="20">
        <v>755.605</v>
      </c>
      <c r="AI14" s="8">
        <f t="shared" si="7"/>
        <v>1</v>
      </c>
      <c r="AJ14" s="12">
        <v>0</v>
      </c>
      <c r="AK14" s="12">
        <v>0</v>
      </c>
      <c r="AL14" s="8">
        <f t="shared" si="8"/>
        <v>1</v>
      </c>
      <c r="AM14" s="12">
        <v>0</v>
      </c>
      <c r="AN14" s="12">
        <v>0</v>
      </c>
      <c r="AO14" s="8">
        <f t="shared" si="9"/>
        <v>1</v>
      </c>
      <c r="AP14" s="12">
        <v>0</v>
      </c>
      <c r="AQ14" s="12">
        <v>0</v>
      </c>
      <c r="AR14" s="8">
        <f t="shared" si="10"/>
        <v>1</v>
      </c>
      <c r="AS14" s="12">
        <v>0</v>
      </c>
      <c r="AT14" s="12">
        <v>0</v>
      </c>
      <c r="AU14" s="8">
        <f t="shared" si="11"/>
        <v>1</v>
      </c>
      <c r="AV14" s="12">
        <v>0</v>
      </c>
      <c r="AW14" s="12">
        <v>0</v>
      </c>
      <c r="AX14" s="8">
        <f t="shared" si="12"/>
        <v>1</v>
      </c>
    </row>
    <row r="15" spans="1:50" ht="12.75">
      <c r="A15">
        <v>12</v>
      </c>
      <c r="B15" s="5">
        <v>12</v>
      </c>
      <c r="C15" s="2" t="s">
        <v>9</v>
      </c>
      <c r="D15" s="6">
        <v>53988</v>
      </c>
      <c r="E15" s="6">
        <v>0</v>
      </c>
      <c r="F15" s="6">
        <v>0</v>
      </c>
      <c r="G15" s="8">
        <f t="shared" si="0"/>
        <v>0</v>
      </c>
      <c r="H15" s="6">
        <v>0</v>
      </c>
      <c r="I15" s="6">
        <v>0</v>
      </c>
      <c r="J15" s="8">
        <f t="shared" si="1"/>
        <v>0</v>
      </c>
      <c r="K15" s="6">
        <v>0</v>
      </c>
      <c r="L15" s="6">
        <v>0</v>
      </c>
      <c r="M15" s="8">
        <f t="shared" si="2"/>
        <v>0</v>
      </c>
      <c r="N15" s="6">
        <v>0</v>
      </c>
      <c r="O15" s="21">
        <v>6748</v>
      </c>
      <c r="P15" s="8">
        <f t="shared" si="3"/>
        <v>0.12499073868267023</v>
      </c>
      <c r="Q15" s="21">
        <v>6748</v>
      </c>
      <c r="R15" s="21">
        <v>6748</v>
      </c>
      <c r="S15" s="8">
        <f t="shared" si="4"/>
        <v>0.3749722160480107</v>
      </c>
      <c r="T15" s="21">
        <v>6750</v>
      </c>
      <c r="U15" s="12">
        <v>0</v>
      </c>
      <c r="V15" s="8">
        <f t="shared" si="5"/>
        <v>0.5</v>
      </c>
      <c r="W15" s="12">
        <v>0</v>
      </c>
      <c r="X15" s="12">
        <v>0</v>
      </c>
      <c r="Y15" s="8">
        <f t="shared" si="13"/>
        <v>0.5</v>
      </c>
      <c r="Z15" s="12">
        <v>0</v>
      </c>
      <c r="AA15" s="21">
        <v>6748</v>
      </c>
      <c r="AB15" s="8">
        <f t="shared" si="14"/>
        <v>0.6249907386826702</v>
      </c>
      <c r="AC15" s="21">
        <v>6748</v>
      </c>
      <c r="AD15" s="21">
        <v>6748</v>
      </c>
      <c r="AE15" s="2"/>
      <c r="AF15" s="8">
        <f t="shared" si="6"/>
        <v>0.8749722160480107</v>
      </c>
      <c r="AG15" s="21">
        <v>6750</v>
      </c>
      <c r="AH15" s="12">
        <v>0</v>
      </c>
      <c r="AI15" s="8">
        <f t="shared" si="7"/>
        <v>1</v>
      </c>
      <c r="AJ15" s="12">
        <v>0</v>
      </c>
      <c r="AK15" s="12">
        <v>0</v>
      </c>
      <c r="AL15" s="8">
        <f t="shared" si="8"/>
        <v>1</v>
      </c>
      <c r="AM15" s="12">
        <v>0</v>
      </c>
      <c r="AN15" s="12">
        <v>0</v>
      </c>
      <c r="AO15" s="8">
        <f t="shared" si="9"/>
        <v>1</v>
      </c>
      <c r="AP15" s="12">
        <v>0</v>
      </c>
      <c r="AQ15" s="12">
        <v>0</v>
      </c>
      <c r="AR15" s="8">
        <f t="shared" si="10"/>
        <v>1</v>
      </c>
      <c r="AS15" s="12">
        <v>0</v>
      </c>
      <c r="AT15" s="12">
        <v>0</v>
      </c>
      <c r="AU15" s="8">
        <f t="shared" si="11"/>
        <v>1</v>
      </c>
      <c r="AV15" s="12">
        <v>0</v>
      </c>
      <c r="AW15" s="12">
        <v>0</v>
      </c>
      <c r="AX15" s="8">
        <f t="shared" si="12"/>
        <v>1</v>
      </c>
    </row>
    <row r="16" spans="1:50" ht="12.75">
      <c r="A16">
        <v>13</v>
      </c>
      <c r="B16" s="5">
        <v>13</v>
      </c>
      <c r="C16" s="2" t="s">
        <v>11</v>
      </c>
      <c r="D16" s="6">
        <v>80923.9</v>
      </c>
      <c r="E16" s="6">
        <v>0</v>
      </c>
      <c r="F16" s="6">
        <v>0</v>
      </c>
      <c r="G16" s="8">
        <f t="shared" si="0"/>
        <v>0</v>
      </c>
      <c r="H16" s="6">
        <v>0</v>
      </c>
      <c r="I16" s="6">
        <v>0</v>
      </c>
      <c r="J16" s="8">
        <f t="shared" si="1"/>
        <v>0</v>
      </c>
      <c r="K16" s="6">
        <v>0</v>
      </c>
      <c r="L16" s="6">
        <v>0</v>
      </c>
      <c r="M16" s="8">
        <f t="shared" si="2"/>
        <v>0</v>
      </c>
      <c r="N16" s="6">
        <v>0</v>
      </c>
      <c r="O16" s="6">
        <v>0</v>
      </c>
      <c r="P16" s="8">
        <f t="shared" si="3"/>
        <v>0</v>
      </c>
      <c r="Q16" s="12">
        <v>0</v>
      </c>
      <c r="R16" s="22">
        <v>10115</v>
      </c>
      <c r="S16" s="8">
        <f t="shared" si="4"/>
        <v>0.12499397582172882</v>
      </c>
      <c r="T16" s="22">
        <v>10115</v>
      </c>
      <c r="U16" s="22">
        <v>10115</v>
      </c>
      <c r="V16" s="8">
        <f t="shared" si="5"/>
        <v>0.37498192746518644</v>
      </c>
      <c r="W16" s="22">
        <v>10116.95</v>
      </c>
      <c r="X16" s="12">
        <v>0</v>
      </c>
      <c r="Y16" s="8">
        <f t="shared" si="13"/>
        <v>0.5</v>
      </c>
      <c r="Z16" s="12">
        <v>0</v>
      </c>
      <c r="AA16" s="12">
        <v>0</v>
      </c>
      <c r="AB16" s="8">
        <f t="shared" si="14"/>
        <v>0.5</v>
      </c>
      <c r="AC16" s="12">
        <v>0</v>
      </c>
      <c r="AD16" s="22">
        <v>10115</v>
      </c>
      <c r="AE16" s="2"/>
      <c r="AF16" s="8">
        <f t="shared" si="6"/>
        <v>0.6249939758217288</v>
      </c>
      <c r="AG16" s="22">
        <v>10115</v>
      </c>
      <c r="AH16" s="22">
        <v>10115</v>
      </c>
      <c r="AI16" s="8">
        <f t="shared" si="7"/>
        <v>0.8749819274651864</v>
      </c>
      <c r="AJ16" s="22">
        <v>10116.95</v>
      </c>
      <c r="AK16" s="12">
        <v>0</v>
      </c>
      <c r="AL16" s="8">
        <f t="shared" si="8"/>
        <v>1</v>
      </c>
      <c r="AM16" s="12">
        <v>0</v>
      </c>
      <c r="AN16" s="12">
        <v>0</v>
      </c>
      <c r="AO16" s="8">
        <f t="shared" si="9"/>
        <v>1</v>
      </c>
      <c r="AP16" s="12">
        <v>0</v>
      </c>
      <c r="AQ16" s="12">
        <v>0</v>
      </c>
      <c r="AR16" s="8">
        <f t="shared" si="10"/>
        <v>1</v>
      </c>
      <c r="AS16" s="12">
        <v>0</v>
      </c>
      <c r="AT16" s="12">
        <v>0</v>
      </c>
      <c r="AU16" s="8">
        <f t="shared" si="11"/>
        <v>1</v>
      </c>
      <c r="AV16" s="12">
        <v>0</v>
      </c>
      <c r="AW16" s="12">
        <v>0</v>
      </c>
      <c r="AX16" s="8">
        <f t="shared" si="12"/>
        <v>1</v>
      </c>
    </row>
    <row r="17" spans="1:50" ht="12.75">
      <c r="A17">
        <v>14</v>
      </c>
      <c r="B17" s="5">
        <v>14</v>
      </c>
      <c r="C17" s="2" t="s">
        <v>10</v>
      </c>
      <c r="D17" s="6">
        <v>40736.31</v>
      </c>
      <c r="E17" s="6">
        <v>0</v>
      </c>
      <c r="F17" s="6">
        <v>0</v>
      </c>
      <c r="G17" s="8">
        <f t="shared" si="0"/>
        <v>0</v>
      </c>
      <c r="H17" s="6">
        <v>0</v>
      </c>
      <c r="I17" s="6">
        <v>0</v>
      </c>
      <c r="J17" s="8">
        <f t="shared" si="1"/>
        <v>0</v>
      </c>
      <c r="K17" s="6">
        <v>0</v>
      </c>
      <c r="L17" s="6">
        <v>0</v>
      </c>
      <c r="M17" s="8">
        <f t="shared" si="2"/>
        <v>0</v>
      </c>
      <c r="N17" s="6">
        <v>0</v>
      </c>
      <c r="O17" s="6">
        <v>0</v>
      </c>
      <c r="P17" s="8">
        <f t="shared" si="3"/>
        <v>0</v>
      </c>
      <c r="Q17" s="23">
        <v>5092</v>
      </c>
      <c r="R17" s="23">
        <v>5092</v>
      </c>
      <c r="S17" s="8">
        <f>(E17+F17+H17+I17+K17+L17+N17+O17+Q17+R17)/D17</f>
        <v>0.24999809752036944</v>
      </c>
      <c r="T17" s="23">
        <v>5092</v>
      </c>
      <c r="U17" s="23">
        <v>5092.155</v>
      </c>
      <c r="V17" s="8">
        <f>(E17+F17+H17+I17+K17+L17+N17+O17+Q17+R17+T17+U17)/D17</f>
        <v>0.5</v>
      </c>
      <c r="W17" s="12">
        <v>0</v>
      </c>
      <c r="X17" s="12">
        <v>0</v>
      </c>
      <c r="Y17" s="8">
        <f>(E17+F17+H17+I17+K17+L17+N17+O17+Q17+R17+T17+U17+W17+X17)/D17</f>
        <v>0.5</v>
      </c>
      <c r="Z17" s="12">
        <v>0</v>
      </c>
      <c r="AA17" s="12">
        <v>0</v>
      </c>
      <c r="AB17" s="8">
        <f>(AA17+Z17+X17+W17+U17+T17+R17+Q17+O17+N17+L17+K17+I17+H17+F17+E17)/D17</f>
        <v>0.5</v>
      </c>
      <c r="AC17" s="23">
        <v>5092</v>
      </c>
      <c r="AD17" s="23">
        <v>5092</v>
      </c>
      <c r="AE17" s="2"/>
      <c r="AF17" s="8">
        <f>(AD17+AC17+AA17+Z17+X17+W17+U17+T17+R17+Q17+O17+N17+L17+K17+I17+H17+F17+E17)/D17</f>
        <v>0.7499980975203694</v>
      </c>
      <c r="AG17" s="23">
        <v>5092</v>
      </c>
      <c r="AH17" s="23">
        <v>5092.155</v>
      </c>
      <c r="AI17" s="8">
        <f>(AH17+AG17+AD17+AC17+AA17+Z17+X17+W17+U17+T17+R17+Q17+O17+N17+L17+K17+I17+H17+F17+E17)/D17</f>
        <v>1</v>
      </c>
      <c r="AJ17" s="12">
        <v>0</v>
      </c>
      <c r="AK17" s="12">
        <v>0</v>
      </c>
      <c r="AL17" s="8">
        <f>(AK17+AJ17+AH17+AG17+AD17+AC17+AA17+Z17+X17+W17+U17+T17+R17+Q17+O17+N17+L17+K17+I17+H17+F17+E17)/D17</f>
        <v>1</v>
      </c>
      <c r="AM17" s="12">
        <v>0</v>
      </c>
      <c r="AN17" s="12">
        <v>0</v>
      </c>
      <c r="AO17" s="8">
        <f>(AN17+AM17+AK17+AJ17+AH17+AG17+AD17+AC17+AA17+Z17+X17+W17+U17+T17+R17+Q17+O17+N17+L17+K17+I17+H17+F17+E17)/D17</f>
        <v>1</v>
      </c>
      <c r="AP17" s="12">
        <v>0</v>
      </c>
      <c r="AQ17" s="12">
        <v>0</v>
      </c>
      <c r="AR17" s="8">
        <f>(AQ17+AP17+AN17+AM17+AK17+AJ17+AH17+AG17+AD17+AC17+AA17+Z17+X17+W17+U17+T17+R17+Q17+O17+N17+L17+K17+I17+H17+F17+E17)/D17</f>
        <v>1</v>
      </c>
      <c r="AS17" s="12">
        <v>0</v>
      </c>
      <c r="AT17" s="12">
        <v>0</v>
      </c>
      <c r="AU17" s="8">
        <f>(AT17+AS17+AQ17+AP17+AN17+AM17+AK17+AJ17+AH17+AG17+AD17+AC17+AA17+Z17+X17+W17+U17+T17+R17+Q17+O17+N17+L17+K17+I17+H17+F17+E17)/D17</f>
        <v>1</v>
      </c>
      <c r="AV17" s="12">
        <v>0</v>
      </c>
      <c r="AW17" s="12">
        <v>0</v>
      </c>
      <c r="AX17" s="8">
        <f>(AW17+AV17+AT17+AS17+AQ17+AP17+AN17+AM17+AK17+AJ17+AH17+AG17+AD17+AC17+AA17+Z17+X17+W17+U17+T17+R17+Q17+O17+N17+L17+K17+I17+H17+F17+E17)/D17</f>
        <v>1</v>
      </c>
    </row>
    <row r="18" spans="1:50" ht="12.75">
      <c r="A18">
        <v>15</v>
      </c>
      <c r="B18" s="5">
        <v>15</v>
      </c>
      <c r="C18" s="2" t="s">
        <v>12</v>
      </c>
      <c r="D18" s="6">
        <v>9990</v>
      </c>
      <c r="E18" s="6">
        <v>0</v>
      </c>
      <c r="F18" s="6">
        <v>0</v>
      </c>
      <c r="G18" s="8">
        <f t="shared" si="0"/>
        <v>0</v>
      </c>
      <c r="H18" s="6">
        <v>0</v>
      </c>
      <c r="I18" s="6">
        <v>0</v>
      </c>
      <c r="J18" s="8">
        <f t="shared" si="1"/>
        <v>0</v>
      </c>
      <c r="K18" s="6">
        <v>0</v>
      </c>
      <c r="L18" s="6">
        <v>0</v>
      </c>
      <c r="M18" s="8">
        <f t="shared" si="2"/>
        <v>0</v>
      </c>
      <c r="N18" s="6">
        <v>0</v>
      </c>
      <c r="O18" s="6">
        <v>0</v>
      </c>
      <c r="P18" s="8">
        <f t="shared" si="3"/>
        <v>0</v>
      </c>
      <c r="Q18" s="12">
        <v>0</v>
      </c>
      <c r="R18" s="12">
        <v>0</v>
      </c>
      <c r="S18" s="8">
        <f t="shared" si="4"/>
        <v>0</v>
      </c>
      <c r="T18" s="24">
        <v>2497.5</v>
      </c>
      <c r="U18" s="24">
        <v>2497.5</v>
      </c>
      <c r="V18" s="25">
        <f t="shared" si="5"/>
        <v>0.5</v>
      </c>
      <c r="W18" s="12">
        <v>0</v>
      </c>
      <c r="X18" s="12">
        <v>0</v>
      </c>
      <c r="Y18" s="8">
        <f t="shared" si="13"/>
        <v>0.5</v>
      </c>
      <c r="Z18" s="12">
        <v>0</v>
      </c>
      <c r="AA18" s="12">
        <v>0</v>
      </c>
      <c r="AB18" s="8">
        <f t="shared" si="14"/>
        <v>0.5</v>
      </c>
      <c r="AC18" s="12">
        <v>0</v>
      </c>
      <c r="AD18" s="12">
        <v>0</v>
      </c>
      <c r="AE18" s="2"/>
      <c r="AF18" s="8">
        <f t="shared" si="6"/>
        <v>0.5</v>
      </c>
      <c r="AG18" s="24">
        <v>2497.5</v>
      </c>
      <c r="AH18" s="24">
        <v>2497.5</v>
      </c>
      <c r="AI18" s="8">
        <f t="shared" si="7"/>
        <v>1</v>
      </c>
      <c r="AJ18" s="12">
        <v>0</v>
      </c>
      <c r="AK18" s="12">
        <v>0</v>
      </c>
      <c r="AL18" s="8">
        <f t="shared" si="8"/>
        <v>1</v>
      </c>
      <c r="AM18" s="12">
        <v>0</v>
      </c>
      <c r="AN18" s="12">
        <v>0</v>
      </c>
      <c r="AO18" s="8">
        <f t="shared" si="9"/>
        <v>1</v>
      </c>
      <c r="AP18" s="12">
        <v>0</v>
      </c>
      <c r="AQ18" s="12">
        <v>0</v>
      </c>
      <c r="AR18" s="8">
        <f t="shared" si="10"/>
        <v>1</v>
      </c>
      <c r="AS18" s="12">
        <v>0</v>
      </c>
      <c r="AT18" s="12">
        <v>0</v>
      </c>
      <c r="AU18" s="8">
        <f t="shared" si="11"/>
        <v>1</v>
      </c>
      <c r="AV18" s="12">
        <v>0</v>
      </c>
      <c r="AW18" s="12">
        <v>0</v>
      </c>
      <c r="AX18" s="8">
        <f t="shared" si="12"/>
        <v>1</v>
      </c>
    </row>
    <row r="19" spans="1:50" ht="12.75">
      <c r="A19">
        <v>16</v>
      </c>
      <c r="B19" s="5">
        <v>16</v>
      </c>
      <c r="C19" s="2" t="s">
        <v>13</v>
      </c>
      <c r="D19" s="6">
        <v>65220.48</v>
      </c>
      <c r="E19" s="6">
        <v>0</v>
      </c>
      <c r="F19" s="6">
        <v>0</v>
      </c>
      <c r="G19" s="8">
        <f t="shared" si="0"/>
        <v>0</v>
      </c>
      <c r="H19" s="6">
        <v>0</v>
      </c>
      <c r="I19" s="6">
        <v>0</v>
      </c>
      <c r="J19" s="8">
        <f t="shared" si="1"/>
        <v>0</v>
      </c>
      <c r="K19" s="6">
        <v>0</v>
      </c>
      <c r="L19" s="26">
        <v>8152</v>
      </c>
      <c r="M19" s="8">
        <f t="shared" si="2"/>
        <v>0.1249914137399786</v>
      </c>
      <c r="N19" s="26">
        <v>8152</v>
      </c>
      <c r="O19" s="26">
        <v>8152</v>
      </c>
      <c r="P19" s="8">
        <f t="shared" si="3"/>
        <v>0.3749742412199358</v>
      </c>
      <c r="Q19" s="26">
        <v>8154.24</v>
      </c>
      <c r="R19" s="12">
        <v>0</v>
      </c>
      <c r="S19" s="8">
        <f t="shared" si="4"/>
        <v>0.49999999999999994</v>
      </c>
      <c r="T19" s="12">
        <v>0</v>
      </c>
      <c r="U19" s="12">
        <v>0</v>
      </c>
      <c r="V19" s="8">
        <f t="shared" si="5"/>
        <v>0.49999999999999994</v>
      </c>
      <c r="W19" s="12">
        <v>0</v>
      </c>
      <c r="X19" s="26">
        <v>8152</v>
      </c>
      <c r="Y19" s="8">
        <f t="shared" si="13"/>
        <v>0.6249914137399786</v>
      </c>
      <c r="Z19" s="26">
        <v>8152</v>
      </c>
      <c r="AA19" s="26">
        <v>8152</v>
      </c>
      <c r="AB19" s="8">
        <f t="shared" si="14"/>
        <v>0.8749742412199357</v>
      </c>
      <c r="AC19" s="26">
        <v>8154.24</v>
      </c>
      <c r="AD19" s="12">
        <v>0</v>
      </c>
      <c r="AE19" s="2"/>
      <c r="AF19" s="8">
        <f t="shared" si="6"/>
        <v>0.9999999999999999</v>
      </c>
      <c r="AG19" s="12">
        <v>0</v>
      </c>
      <c r="AH19" s="12">
        <v>0</v>
      </c>
      <c r="AI19" s="8">
        <f t="shared" si="7"/>
        <v>0.9999999999999999</v>
      </c>
      <c r="AJ19" s="12">
        <v>0</v>
      </c>
      <c r="AK19" s="12">
        <v>0</v>
      </c>
      <c r="AL19" s="8">
        <f t="shared" si="8"/>
        <v>0.9999999999999999</v>
      </c>
      <c r="AM19" s="12">
        <v>0</v>
      </c>
      <c r="AN19" s="12">
        <v>0</v>
      </c>
      <c r="AO19" s="8">
        <f t="shared" si="9"/>
        <v>0.9999999999999999</v>
      </c>
      <c r="AP19" s="12">
        <v>0</v>
      </c>
      <c r="AQ19" s="12">
        <v>0</v>
      </c>
      <c r="AR19" s="8">
        <f>(AQ19+AP19+AN19+AM19+AK19+AJ19+AH19+AG19+AD19+AC19+AA19+Z19+X19+W19+U19+T19+R19+Q19+O19+N19+L19+K19+I19+H19+F19+E19)/D19</f>
        <v>0.9999999999999999</v>
      </c>
      <c r="AS19" s="12">
        <v>0</v>
      </c>
      <c r="AT19" s="12">
        <v>0</v>
      </c>
      <c r="AU19" s="8">
        <f>(AT19+AS19+AQ19+AP19+AN19+AM19+AK19+AJ19+AH19+AG19+AD19+AC19+AA19+Z19+X19+W19+U19+T19+R19+Q19+O19+N19+L19+K19+I19+H19+F19+E19)/D19</f>
        <v>0.9999999999999999</v>
      </c>
      <c r="AV19" s="12">
        <v>0</v>
      </c>
      <c r="AW19" s="12">
        <v>0</v>
      </c>
      <c r="AX19" s="8">
        <f>(AW19+AV19+AT19+AS19+AQ19+AP19+AN19+AM19+AK19+AJ19+AH19+AG19+AD19+AC19+AA19+Z19+X19+W19+U19+T19+R19+Q19+O19+N19+L19+K19+I19+H19+F19+E19)/D19</f>
        <v>0.9999999999999999</v>
      </c>
    </row>
    <row r="20" spans="1:50" ht="12.75">
      <c r="A20">
        <v>17</v>
      </c>
      <c r="B20" s="5">
        <v>17</v>
      </c>
      <c r="C20" s="2" t="s">
        <v>14</v>
      </c>
      <c r="D20" s="6">
        <v>6120</v>
      </c>
      <c r="E20" s="6">
        <v>0</v>
      </c>
      <c r="F20" s="6">
        <v>0</v>
      </c>
      <c r="G20" s="8">
        <f t="shared" si="0"/>
        <v>0</v>
      </c>
      <c r="H20" s="6">
        <v>0</v>
      </c>
      <c r="I20" s="6">
        <v>0</v>
      </c>
      <c r="J20" s="8">
        <f t="shared" si="1"/>
        <v>0</v>
      </c>
      <c r="K20" s="6">
        <v>0</v>
      </c>
      <c r="L20" s="6">
        <v>0</v>
      </c>
      <c r="M20" s="8">
        <f t="shared" si="2"/>
        <v>0</v>
      </c>
      <c r="N20" s="6">
        <v>0</v>
      </c>
      <c r="O20" s="6">
        <v>0</v>
      </c>
      <c r="P20" s="8">
        <f t="shared" si="3"/>
        <v>0</v>
      </c>
      <c r="Q20" s="12">
        <v>0</v>
      </c>
      <c r="R20" s="12">
        <v>0</v>
      </c>
      <c r="S20" s="8">
        <f t="shared" si="4"/>
        <v>0</v>
      </c>
      <c r="T20" s="12">
        <v>0</v>
      </c>
      <c r="U20" s="12">
        <v>0</v>
      </c>
      <c r="V20" s="8">
        <f t="shared" si="5"/>
        <v>0</v>
      </c>
      <c r="W20" s="27">
        <v>1530</v>
      </c>
      <c r="X20" s="27">
        <v>1530</v>
      </c>
      <c r="Y20" s="8">
        <f t="shared" si="13"/>
        <v>0.5</v>
      </c>
      <c r="Z20" s="12">
        <v>0</v>
      </c>
      <c r="AA20" s="12">
        <v>0</v>
      </c>
      <c r="AB20" s="8">
        <f t="shared" si="14"/>
        <v>0.5</v>
      </c>
      <c r="AC20" s="12">
        <v>0</v>
      </c>
      <c r="AD20" s="12">
        <v>0</v>
      </c>
      <c r="AE20" s="2"/>
      <c r="AF20" s="8">
        <f t="shared" si="6"/>
        <v>0.5</v>
      </c>
      <c r="AG20" s="12">
        <v>0</v>
      </c>
      <c r="AH20" s="12">
        <v>0</v>
      </c>
      <c r="AI20" s="8">
        <f t="shared" si="7"/>
        <v>0.5</v>
      </c>
      <c r="AJ20" s="27">
        <v>1530</v>
      </c>
      <c r="AK20" s="27">
        <v>1530</v>
      </c>
      <c r="AL20" s="8">
        <f t="shared" si="8"/>
        <v>1</v>
      </c>
      <c r="AM20" s="12">
        <v>0</v>
      </c>
      <c r="AN20" s="12">
        <v>0</v>
      </c>
      <c r="AO20" s="8">
        <f t="shared" si="9"/>
        <v>1</v>
      </c>
      <c r="AP20" s="12">
        <v>0</v>
      </c>
      <c r="AQ20" s="12">
        <v>0</v>
      </c>
      <c r="AR20" s="8">
        <f t="shared" si="10"/>
        <v>1</v>
      </c>
      <c r="AS20" s="12">
        <v>0</v>
      </c>
      <c r="AT20" s="12">
        <v>0</v>
      </c>
      <c r="AU20" s="8">
        <f t="shared" si="11"/>
        <v>1</v>
      </c>
      <c r="AV20" s="12">
        <v>0</v>
      </c>
      <c r="AW20" s="12">
        <v>0</v>
      </c>
      <c r="AX20" s="8">
        <f t="shared" si="12"/>
        <v>1</v>
      </c>
    </row>
    <row r="21" spans="1:50" ht="12.75">
      <c r="A21">
        <v>18</v>
      </c>
      <c r="B21" s="5">
        <v>18</v>
      </c>
      <c r="C21" s="2" t="s">
        <v>15</v>
      </c>
      <c r="D21" s="6">
        <v>35096</v>
      </c>
      <c r="E21" s="6">
        <v>0</v>
      </c>
      <c r="F21" s="6">
        <v>0</v>
      </c>
      <c r="G21" s="8">
        <f t="shared" si="0"/>
        <v>0</v>
      </c>
      <c r="H21" s="6">
        <v>0</v>
      </c>
      <c r="I21" s="6">
        <v>0</v>
      </c>
      <c r="J21" s="8">
        <f t="shared" si="1"/>
        <v>0</v>
      </c>
      <c r="K21" s="6">
        <v>0</v>
      </c>
      <c r="L21" s="6">
        <v>0</v>
      </c>
      <c r="M21" s="8">
        <f t="shared" si="2"/>
        <v>0</v>
      </c>
      <c r="N21" s="6">
        <v>0</v>
      </c>
      <c r="O21" s="6">
        <v>0</v>
      </c>
      <c r="P21" s="8">
        <f t="shared" si="3"/>
        <v>0</v>
      </c>
      <c r="Q21" s="12">
        <v>0</v>
      </c>
      <c r="R21" s="12">
        <v>0</v>
      </c>
      <c r="S21" s="8">
        <f t="shared" si="4"/>
        <v>0</v>
      </c>
      <c r="T21" s="10">
        <v>5849</v>
      </c>
      <c r="U21" s="10">
        <v>5849</v>
      </c>
      <c r="V21" s="8">
        <f t="shared" si="5"/>
        <v>0.33331433781627534</v>
      </c>
      <c r="W21" s="10">
        <v>5850.333</v>
      </c>
      <c r="X21" s="12">
        <v>0</v>
      </c>
      <c r="Y21" s="8">
        <f t="shared" si="13"/>
        <v>0.5000094882607704</v>
      </c>
      <c r="Z21" s="12">
        <v>0</v>
      </c>
      <c r="AA21" s="12">
        <v>0</v>
      </c>
      <c r="AB21" s="8">
        <f t="shared" si="14"/>
        <v>0.5000094882607704</v>
      </c>
      <c r="AC21" s="12">
        <v>0</v>
      </c>
      <c r="AD21" s="12">
        <v>0</v>
      </c>
      <c r="AE21" s="2"/>
      <c r="AF21" s="8">
        <f t="shared" si="6"/>
        <v>0.5000094882607704</v>
      </c>
      <c r="AG21" s="10">
        <v>5849</v>
      </c>
      <c r="AH21" s="10">
        <v>5849</v>
      </c>
      <c r="AI21" s="8">
        <f t="shared" si="7"/>
        <v>0.8333238260770458</v>
      </c>
      <c r="AJ21" s="10">
        <v>5850.333</v>
      </c>
      <c r="AK21" s="12">
        <v>0</v>
      </c>
      <c r="AL21" s="8">
        <f t="shared" si="8"/>
        <v>1.0000189765215408</v>
      </c>
      <c r="AM21" s="12">
        <v>0</v>
      </c>
      <c r="AN21" s="12">
        <v>0</v>
      </c>
      <c r="AO21" s="8">
        <f t="shared" si="9"/>
        <v>1.0000189765215408</v>
      </c>
      <c r="AP21" s="12">
        <v>0</v>
      </c>
      <c r="AQ21" s="12">
        <v>0</v>
      </c>
      <c r="AR21" s="8">
        <f t="shared" si="10"/>
        <v>1.0000189765215408</v>
      </c>
      <c r="AS21" s="12">
        <v>0</v>
      </c>
      <c r="AT21" s="12">
        <v>0</v>
      </c>
      <c r="AU21" s="8">
        <f t="shared" si="11"/>
        <v>1.0000189765215408</v>
      </c>
      <c r="AV21" s="12">
        <v>0</v>
      </c>
      <c r="AW21" s="12">
        <v>0</v>
      </c>
      <c r="AX21" s="8">
        <f t="shared" si="12"/>
        <v>1.0000189765215408</v>
      </c>
    </row>
    <row r="22" spans="1:50" ht="12.75">
      <c r="A22">
        <v>19</v>
      </c>
      <c r="B22" s="5">
        <v>19</v>
      </c>
      <c r="C22" s="2" t="s">
        <v>16</v>
      </c>
      <c r="D22" s="6">
        <v>13000</v>
      </c>
      <c r="E22" s="6">
        <v>0</v>
      </c>
      <c r="F22" s="6">
        <v>0</v>
      </c>
      <c r="G22" s="8">
        <f t="shared" si="0"/>
        <v>0</v>
      </c>
      <c r="H22" s="6">
        <v>0</v>
      </c>
      <c r="I22" s="6">
        <v>0</v>
      </c>
      <c r="J22" s="8">
        <f t="shared" si="1"/>
        <v>0</v>
      </c>
      <c r="K22" s="6">
        <v>0</v>
      </c>
      <c r="L22" s="6">
        <v>0</v>
      </c>
      <c r="M22" s="8">
        <f t="shared" si="2"/>
        <v>0</v>
      </c>
      <c r="N22" s="6">
        <v>0</v>
      </c>
      <c r="O22" s="6">
        <v>0</v>
      </c>
      <c r="P22" s="8">
        <f t="shared" si="3"/>
        <v>0</v>
      </c>
      <c r="Q22" s="12">
        <v>0</v>
      </c>
      <c r="R22" s="12">
        <v>0</v>
      </c>
      <c r="S22" s="8">
        <f t="shared" si="4"/>
        <v>0</v>
      </c>
      <c r="T22" s="12">
        <v>0</v>
      </c>
      <c r="U22" s="12">
        <v>0</v>
      </c>
      <c r="V22" s="8">
        <f t="shared" si="5"/>
        <v>0</v>
      </c>
      <c r="W22" s="12">
        <v>0</v>
      </c>
      <c r="X22" s="18">
        <v>1625</v>
      </c>
      <c r="Y22" s="8">
        <f t="shared" si="13"/>
        <v>0.125</v>
      </c>
      <c r="Z22" s="18">
        <v>1625</v>
      </c>
      <c r="AA22" s="18">
        <v>1625</v>
      </c>
      <c r="AB22" s="8">
        <f t="shared" si="14"/>
        <v>0.375</v>
      </c>
      <c r="AC22" s="18">
        <v>1625</v>
      </c>
      <c r="AD22" s="12">
        <v>0</v>
      </c>
      <c r="AE22" s="2"/>
      <c r="AF22" s="8">
        <f t="shared" si="6"/>
        <v>0.5</v>
      </c>
      <c r="AG22" s="12">
        <v>0</v>
      </c>
      <c r="AH22" s="12">
        <v>0</v>
      </c>
      <c r="AI22" s="8">
        <f t="shared" si="7"/>
        <v>0.5</v>
      </c>
      <c r="AJ22" s="12">
        <v>0</v>
      </c>
      <c r="AK22" s="18">
        <v>1625</v>
      </c>
      <c r="AL22" s="8">
        <f t="shared" si="8"/>
        <v>0.625</v>
      </c>
      <c r="AM22" s="18">
        <v>1625</v>
      </c>
      <c r="AN22" s="18">
        <v>1625</v>
      </c>
      <c r="AO22" s="8">
        <f t="shared" si="9"/>
        <v>0.875</v>
      </c>
      <c r="AP22" s="18">
        <v>1625</v>
      </c>
      <c r="AQ22" s="12">
        <v>0</v>
      </c>
      <c r="AR22" s="8">
        <f t="shared" si="10"/>
        <v>1</v>
      </c>
      <c r="AS22" s="12">
        <v>0</v>
      </c>
      <c r="AT22" s="12">
        <v>0</v>
      </c>
      <c r="AU22" s="8">
        <f t="shared" si="11"/>
        <v>1</v>
      </c>
      <c r="AV22" s="12">
        <v>0</v>
      </c>
      <c r="AW22" s="12">
        <v>0</v>
      </c>
      <c r="AX22" s="8">
        <f t="shared" si="12"/>
        <v>1</v>
      </c>
    </row>
    <row r="23" spans="1:50" ht="12.75">
      <c r="A23">
        <v>20</v>
      </c>
      <c r="B23" s="5">
        <v>20</v>
      </c>
      <c r="C23" s="2" t="s">
        <v>17</v>
      </c>
      <c r="D23" s="6">
        <v>66900</v>
      </c>
      <c r="E23" s="6">
        <v>0</v>
      </c>
      <c r="F23" s="6">
        <v>0</v>
      </c>
      <c r="G23" s="8">
        <f t="shared" si="0"/>
        <v>0</v>
      </c>
      <c r="H23" s="6">
        <v>0</v>
      </c>
      <c r="I23" s="6">
        <v>0</v>
      </c>
      <c r="J23" s="8">
        <f t="shared" si="1"/>
        <v>0</v>
      </c>
      <c r="K23" s="6">
        <v>0</v>
      </c>
      <c r="L23" s="6">
        <v>0</v>
      </c>
      <c r="M23" s="8">
        <f t="shared" si="2"/>
        <v>0</v>
      </c>
      <c r="N23" s="6">
        <v>0</v>
      </c>
      <c r="O23" s="6">
        <v>0</v>
      </c>
      <c r="P23" s="8">
        <f t="shared" si="3"/>
        <v>0</v>
      </c>
      <c r="Q23" s="12">
        <v>0</v>
      </c>
      <c r="R23" s="12">
        <v>0</v>
      </c>
      <c r="S23" s="8">
        <f t="shared" si="4"/>
        <v>0</v>
      </c>
      <c r="T23" s="12">
        <v>0</v>
      </c>
      <c r="U23" s="12">
        <v>0</v>
      </c>
      <c r="V23" s="8">
        <f t="shared" si="5"/>
        <v>0</v>
      </c>
      <c r="W23" s="12">
        <v>0</v>
      </c>
      <c r="X23" s="12">
        <v>0</v>
      </c>
      <c r="Y23" s="25">
        <f t="shared" si="13"/>
        <v>0</v>
      </c>
      <c r="Z23" s="12">
        <v>0</v>
      </c>
      <c r="AA23" s="12">
        <v>0</v>
      </c>
      <c r="AB23" s="8">
        <f t="shared" si="14"/>
        <v>0</v>
      </c>
      <c r="AC23" s="14">
        <v>8362.5</v>
      </c>
      <c r="AD23" s="14">
        <v>8362.5</v>
      </c>
      <c r="AE23" s="2"/>
      <c r="AF23" s="8">
        <f t="shared" si="6"/>
        <v>0.25</v>
      </c>
      <c r="AG23" s="14">
        <v>8362.5</v>
      </c>
      <c r="AH23" s="14">
        <v>8362.5</v>
      </c>
      <c r="AI23" s="8">
        <f t="shared" si="7"/>
        <v>0.5</v>
      </c>
      <c r="AJ23" s="12">
        <v>0</v>
      </c>
      <c r="AK23" s="12">
        <v>0</v>
      </c>
      <c r="AL23" s="8">
        <f t="shared" si="8"/>
        <v>0.5</v>
      </c>
      <c r="AM23" s="12">
        <v>0</v>
      </c>
      <c r="AN23" s="12">
        <v>0</v>
      </c>
      <c r="AO23" s="8">
        <f t="shared" si="9"/>
        <v>0.5</v>
      </c>
      <c r="AP23" s="14">
        <v>8362.5</v>
      </c>
      <c r="AQ23" s="14">
        <v>8362.5</v>
      </c>
      <c r="AR23" s="8">
        <f t="shared" si="10"/>
        <v>0.75</v>
      </c>
      <c r="AS23" s="14">
        <v>8362.5</v>
      </c>
      <c r="AT23" s="14">
        <v>8362.5</v>
      </c>
      <c r="AU23" s="8">
        <f t="shared" si="11"/>
        <v>1</v>
      </c>
      <c r="AV23" s="12">
        <v>0</v>
      </c>
      <c r="AW23" s="12">
        <v>0</v>
      </c>
      <c r="AX23" s="8">
        <f t="shared" si="12"/>
        <v>1</v>
      </c>
    </row>
    <row r="24" spans="1:50" ht="12.75">
      <c r="A24">
        <v>21</v>
      </c>
      <c r="B24" s="5">
        <v>21</v>
      </c>
      <c r="C24" s="2" t="s">
        <v>18</v>
      </c>
      <c r="D24" s="6">
        <v>398</v>
      </c>
      <c r="E24" s="6">
        <v>0</v>
      </c>
      <c r="F24" s="6">
        <v>0</v>
      </c>
      <c r="G24" s="8">
        <f t="shared" si="0"/>
        <v>0</v>
      </c>
      <c r="H24" s="6">
        <v>0</v>
      </c>
      <c r="I24" s="6">
        <v>0</v>
      </c>
      <c r="J24" s="8">
        <f t="shared" si="1"/>
        <v>0</v>
      </c>
      <c r="K24" s="6">
        <v>0</v>
      </c>
      <c r="L24" s="6">
        <v>0</v>
      </c>
      <c r="M24" s="8">
        <f t="shared" si="2"/>
        <v>0</v>
      </c>
      <c r="N24" s="6">
        <v>0</v>
      </c>
      <c r="O24" s="6">
        <v>0</v>
      </c>
      <c r="P24" s="8">
        <f t="shared" si="3"/>
        <v>0</v>
      </c>
      <c r="Q24" s="12">
        <v>0</v>
      </c>
      <c r="R24" s="12">
        <v>0</v>
      </c>
      <c r="S24" s="8">
        <f t="shared" si="4"/>
        <v>0</v>
      </c>
      <c r="T24" s="12">
        <v>0</v>
      </c>
      <c r="U24" s="12">
        <v>0</v>
      </c>
      <c r="V24" s="8">
        <f t="shared" si="5"/>
        <v>0</v>
      </c>
      <c r="W24" s="12">
        <v>0</v>
      </c>
      <c r="X24" s="12">
        <v>0</v>
      </c>
      <c r="Y24" s="25">
        <f t="shared" si="13"/>
        <v>0</v>
      </c>
      <c r="Z24" s="12">
        <v>0</v>
      </c>
      <c r="AA24" s="12">
        <v>0</v>
      </c>
      <c r="AB24" s="8">
        <f t="shared" si="14"/>
        <v>0</v>
      </c>
      <c r="AC24" s="12">
        <v>0</v>
      </c>
      <c r="AD24" s="12">
        <v>0</v>
      </c>
      <c r="AE24" s="2"/>
      <c r="AF24" s="8">
        <f t="shared" si="6"/>
        <v>0</v>
      </c>
      <c r="AG24" s="12">
        <v>0</v>
      </c>
      <c r="AH24" s="12">
        <v>0</v>
      </c>
      <c r="AI24" s="8">
        <f t="shared" si="7"/>
        <v>0</v>
      </c>
      <c r="AJ24" s="12">
        <v>0</v>
      </c>
      <c r="AK24" s="12">
        <v>0</v>
      </c>
      <c r="AL24" s="8">
        <f t="shared" si="8"/>
        <v>0</v>
      </c>
      <c r="AM24" s="12">
        <v>0</v>
      </c>
      <c r="AN24" s="12">
        <v>0</v>
      </c>
      <c r="AO24" s="8">
        <f t="shared" si="9"/>
        <v>0</v>
      </c>
      <c r="AP24" s="12">
        <v>0</v>
      </c>
      <c r="AQ24" s="12">
        <v>0</v>
      </c>
      <c r="AR24" s="8">
        <f t="shared" si="10"/>
        <v>0</v>
      </c>
      <c r="AS24" s="12">
        <v>0</v>
      </c>
      <c r="AT24" s="27">
        <v>398</v>
      </c>
      <c r="AU24" s="8">
        <f t="shared" si="11"/>
        <v>1</v>
      </c>
      <c r="AV24" s="12">
        <v>0</v>
      </c>
      <c r="AW24" s="12">
        <v>0</v>
      </c>
      <c r="AX24" s="8">
        <f t="shared" si="12"/>
        <v>1</v>
      </c>
    </row>
    <row r="25" spans="1:50" ht="12.75">
      <c r="A25">
        <v>22</v>
      </c>
      <c r="B25" s="5">
        <v>22</v>
      </c>
      <c r="C25" s="2" t="s">
        <v>19</v>
      </c>
      <c r="D25" s="6">
        <v>9000</v>
      </c>
      <c r="E25" s="6">
        <v>0</v>
      </c>
      <c r="F25" s="6">
        <v>0</v>
      </c>
      <c r="G25" s="8">
        <f t="shared" si="0"/>
        <v>0</v>
      </c>
      <c r="H25" s="6">
        <v>0</v>
      </c>
      <c r="I25" s="6">
        <v>0</v>
      </c>
      <c r="J25" s="8">
        <f t="shared" si="1"/>
        <v>0</v>
      </c>
      <c r="K25" s="6">
        <v>0</v>
      </c>
      <c r="L25" s="6">
        <v>0</v>
      </c>
      <c r="M25" s="8">
        <f t="shared" si="2"/>
        <v>0</v>
      </c>
      <c r="N25" s="6">
        <v>0</v>
      </c>
      <c r="O25" s="6">
        <v>0</v>
      </c>
      <c r="P25" s="8">
        <f t="shared" si="3"/>
        <v>0</v>
      </c>
      <c r="Q25" s="12">
        <v>0</v>
      </c>
      <c r="R25" s="12">
        <v>0</v>
      </c>
      <c r="S25" s="8">
        <f t="shared" si="4"/>
        <v>0</v>
      </c>
      <c r="T25" s="12">
        <v>0</v>
      </c>
      <c r="U25" s="12">
        <v>0</v>
      </c>
      <c r="V25" s="8">
        <f t="shared" si="5"/>
        <v>0</v>
      </c>
      <c r="W25" s="12">
        <v>0</v>
      </c>
      <c r="X25" s="12">
        <v>0</v>
      </c>
      <c r="Y25" s="8">
        <f t="shared" si="13"/>
        <v>0</v>
      </c>
      <c r="Z25" s="12">
        <v>0</v>
      </c>
      <c r="AA25" s="12">
        <v>0</v>
      </c>
      <c r="AB25" s="8">
        <f t="shared" si="14"/>
        <v>0</v>
      </c>
      <c r="AC25" s="12">
        <v>0</v>
      </c>
      <c r="AD25" s="12">
        <v>0</v>
      </c>
      <c r="AE25" s="2"/>
      <c r="AF25" s="8">
        <f t="shared" si="6"/>
        <v>0</v>
      </c>
      <c r="AG25" s="12">
        <v>0</v>
      </c>
      <c r="AH25" s="12">
        <v>0</v>
      </c>
      <c r="AI25" s="8">
        <f t="shared" si="7"/>
        <v>0</v>
      </c>
      <c r="AJ25" s="12">
        <v>0</v>
      </c>
      <c r="AK25" s="12">
        <v>0</v>
      </c>
      <c r="AL25" s="8">
        <f t="shared" si="8"/>
        <v>0</v>
      </c>
      <c r="AM25" s="12">
        <v>0</v>
      </c>
      <c r="AN25" s="12">
        <v>0</v>
      </c>
      <c r="AO25" s="8">
        <f t="shared" si="9"/>
        <v>0</v>
      </c>
      <c r="AP25" s="12">
        <v>0</v>
      </c>
      <c r="AQ25" s="12">
        <v>0</v>
      </c>
      <c r="AR25" s="8">
        <f t="shared" si="10"/>
        <v>0</v>
      </c>
      <c r="AS25" s="12">
        <v>0</v>
      </c>
      <c r="AT25" s="12">
        <v>0</v>
      </c>
      <c r="AU25" s="8">
        <f t="shared" si="11"/>
        <v>0</v>
      </c>
      <c r="AV25" s="20">
        <v>9000</v>
      </c>
      <c r="AW25" s="12">
        <v>0</v>
      </c>
      <c r="AX25" s="8">
        <f t="shared" si="12"/>
        <v>1</v>
      </c>
    </row>
    <row r="26" spans="2:50" ht="12.75">
      <c r="B26" s="2"/>
      <c r="C26" s="2" t="s">
        <v>45</v>
      </c>
      <c r="D26" s="6"/>
      <c r="E26" s="6">
        <f>SUM(E4:E25)</f>
        <v>12546</v>
      </c>
      <c r="F26" s="6">
        <f>SUM(F4:F25)</f>
        <v>3014</v>
      </c>
      <c r="G26" s="2"/>
      <c r="H26" s="6">
        <f>SUM(H4:H25)</f>
        <v>7161</v>
      </c>
      <c r="I26" s="6">
        <f>SUM(I4:I25)</f>
        <v>9284.5033333</v>
      </c>
      <c r="J26" s="2"/>
      <c r="K26" s="6">
        <f>SUM(K4:K25)</f>
        <v>21978.655</v>
      </c>
      <c r="L26" s="6">
        <f>SUM(L4:L25)</f>
        <v>39379.65</v>
      </c>
      <c r="M26" s="2"/>
      <c r="N26" s="6">
        <f>SUM(N4:N25)</f>
        <v>45847</v>
      </c>
      <c r="O26" s="6">
        <f>SUM(O4:O25)</f>
        <v>58574.5</v>
      </c>
      <c r="P26" s="2"/>
      <c r="Q26" s="6">
        <f>SUM(Q4:Q25)</f>
        <v>50116.075</v>
      </c>
      <c r="R26" s="6">
        <f>SUM(R4:R25)</f>
        <v>44447.535</v>
      </c>
      <c r="S26" s="2"/>
      <c r="T26" s="6">
        <f>SUM(T4:T25)</f>
        <v>43825.58</v>
      </c>
      <c r="U26" s="6">
        <f>SUM(U4:U25)</f>
        <v>33593.763332999995</v>
      </c>
      <c r="V26" s="2"/>
      <c r="W26" s="6">
        <f>SUM(W4:W25)</f>
        <v>39475.943</v>
      </c>
      <c r="X26" s="6">
        <f>SUM(X4:X25)</f>
        <v>42531.65</v>
      </c>
      <c r="Y26" s="8"/>
      <c r="Z26" s="6">
        <f>SUM(Z4:Z25)</f>
        <v>47472</v>
      </c>
      <c r="AA26" s="6">
        <f>SUM(AA4:AA25)</f>
        <v>60199.5</v>
      </c>
      <c r="AB26" s="2"/>
      <c r="AC26" s="6">
        <f>SUM(AC4:AC25)</f>
        <v>59712.575</v>
      </c>
      <c r="AD26" s="6">
        <f>SUM(AD4:AD25)</f>
        <v>51596.035</v>
      </c>
      <c r="AE26" s="2"/>
      <c r="AF26" s="2"/>
      <c r="AG26" s="6">
        <f>SUM(AG4:AG25)</f>
        <v>45027.08</v>
      </c>
      <c r="AH26" s="6">
        <f>SUM(AH4:AH25)</f>
        <v>34471.759999999995</v>
      </c>
      <c r="AI26" s="2"/>
      <c r="AJ26" s="6">
        <f>SUM(AJ4:AJ25)</f>
        <v>17497.283</v>
      </c>
      <c r="AK26" s="6">
        <f>SUM(AK4:AK25)</f>
        <v>4955</v>
      </c>
      <c r="AL26" s="2"/>
      <c r="AM26" s="6">
        <f>SUM(AM4:AM25)</f>
        <v>1625</v>
      </c>
      <c r="AN26" s="6">
        <f>SUM(AN4:AN25)</f>
        <v>3425</v>
      </c>
      <c r="AO26" s="2"/>
      <c r="AP26" s="6">
        <f>SUM(AP4:AP25)</f>
        <v>9987.5</v>
      </c>
      <c r="AQ26" s="6">
        <f>SUM(AQ4:AQ25)</f>
        <v>10162.5</v>
      </c>
      <c r="AR26" s="2"/>
      <c r="AS26" s="6">
        <f>SUM(AS4:AS25)</f>
        <v>8362.5</v>
      </c>
      <c r="AT26" s="6">
        <f>SUM(AT4:AT25)</f>
        <v>10560.5</v>
      </c>
      <c r="AU26" s="2"/>
      <c r="AV26" s="6">
        <f>SUM(AV4:AV25)</f>
        <v>9000</v>
      </c>
      <c r="AW26" s="6">
        <f>SUM(AW4:AW25)</f>
        <v>1800</v>
      </c>
      <c r="AX26" s="2"/>
    </row>
    <row r="27" spans="2:50" ht="12.75">
      <c r="B27" s="2"/>
      <c r="C27" s="2" t="s">
        <v>44</v>
      </c>
      <c r="D27" s="6"/>
      <c r="E27" s="2"/>
      <c r="F27" s="28">
        <f>SUM(E26:F26)</f>
        <v>15560</v>
      </c>
      <c r="G27" s="8">
        <f>(F27)/D30</f>
        <v>0.018800654306267515</v>
      </c>
      <c r="H27" s="2"/>
      <c r="I27" s="28">
        <f>SUM(H26:I26)</f>
        <v>16445.5033333</v>
      </c>
      <c r="J27" s="8">
        <f>(I27)/D30</f>
        <v>0.019870579888299704</v>
      </c>
      <c r="K27" s="2"/>
      <c r="L27" s="28">
        <f>SUM(K26:L26)</f>
        <v>61358.305</v>
      </c>
      <c r="M27" s="8">
        <f>(L27)/D30</f>
        <v>0.07413729313133198</v>
      </c>
      <c r="N27" s="2"/>
      <c r="O27" s="28">
        <f>SUM(N26:O26)</f>
        <v>104421.5</v>
      </c>
      <c r="P27" s="8">
        <f>(O27)/D30</f>
        <v>0.12616918532403043</v>
      </c>
      <c r="Q27" s="2"/>
      <c r="R27" s="28">
        <f>SUM(Q26:R26)</f>
        <v>94563.61</v>
      </c>
      <c r="S27" s="8">
        <f>(R27)/D30</f>
        <v>0.11425820961199884</v>
      </c>
      <c r="T27" s="2"/>
      <c r="U27" s="28">
        <f>SUM(T26:U26)</f>
        <v>77419.343333</v>
      </c>
      <c r="V27" s="8">
        <f>(U27)/D30</f>
        <v>0.09354333615822427</v>
      </c>
      <c r="W27" s="2"/>
      <c r="X27" s="28">
        <f>SUM(W26:X26)</f>
        <v>82007.593</v>
      </c>
      <c r="Y27" s="8">
        <f>(X27)/D30</f>
        <v>0.09908717265309021</v>
      </c>
      <c r="Z27" s="2"/>
      <c r="AA27" s="28">
        <f>SUM(Z26:AA26)</f>
        <v>107671.5</v>
      </c>
      <c r="AB27" s="8">
        <f>(AA27)/D30</f>
        <v>0.13009605720676626</v>
      </c>
      <c r="AC27" s="29"/>
      <c r="AD27" s="28">
        <f>SUM(AC26:AD26)</f>
        <v>111308.61</v>
      </c>
      <c r="AE27" s="2"/>
      <c r="AF27" s="8">
        <f>(AD27)/D30</f>
        <v>0.13449066182012542</v>
      </c>
      <c r="AG27" s="2"/>
      <c r="AH27" s="28">
        <f>SUM(AG26:AH26)</f>
        <v>79498.84</v>
      </c>
      <c r="AI27" s="8">
        <f>(AH27)/D30</f>
        <v>0.09605592600188124</v>
      </c>
      <c r="AJ27" s="2"/>
      <c r="AK27" s="28">
        <f>SUM(AJ26:AK26)</f>
        <v>22452.283</v>
      </c>
      <c r="AL27" s="8">
        <f>(AK27)/D30</f>
        <v>0.02712838117413155</v>
      </c>
      <c r="AM27" s="2"/>
      <c r="AN27" s="28">
        <f>SUM(AM26:AN26)</f>
        <v>5050</v>
      </c>
      <c r="AO27" s="8">
        <f>(AN27)/D30</f>
        <v>0.006101754771635665</v>
      </c>
      <c r="AP27" s="2"/>
      <c r="AQ27" s="28">
        <f>SUM(AP26:AQ26)</f>
        <v>20150</v>
      </c>
      <c r="AR27" s="8">
        <f>(AQ27)/D30</f>
        <v>0.02434660567296211</v>
      </c>
      <c r="AS27" s="2"/>
      <c r="AT27" s="28">
        <f>SUM(AS26:AT26)</f>
        <v>18923</v>
      </c>
      <c r="AU27" s="8">
        <f>(AT27)/D30</f>
        <v>0.022864060503695386</v>
      </c>
      <c r="AV27" s="2"/>
      <c r="AW27" s="28">
        <f>SUM(AV26:AW26)</f>
        <v>10800</v>
      </c>
      <c r="AX27" s="8">
        <f>(AW27)/D30</f>
        <v>0.013049297333399048</v>
      </c>
    </row>
    <row r="28" spans="2:50" ht="12.75">
      <c r="B28" s="2"/>
      <c r="C28" s="2"/>
      <c r="D28" s="6"/>
      <c r="E28" s="2"/>
      <c r="F28" s="29"/>
      <c r="G28" s="2"/>
      <c r="H28" s="2"/>
      <c r="I28" s="29"/>
      <c r="J28" s="2"/>
      <c r="K28" s="2"/>
      <c r="L28" s="29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2:50" s="1" customFormat="1" ht="12.75">
      <c r="B29" s="6"/>
      <c r="C29" s="6" t="s">
        <v>46</v>
      </c>
      <c r="D29" s="6"/>
      <c r="E29" s="6">
        <v>110000</v>
      </c>
      <c r="F29" s="6">
        <v>40000</v>
      </c>
      <c r="G29" s="6"/>
      <c r="H29" s="6"/>
      <c r="I29" s="6">
        <v>40000</v>
      </c>
      <c r="J29" s="6"/>
      <c r="K29" s="6"/>
      <c r="L29" s="6">
        <v>40000</v>
      </c>
      <c r="M29" s="6"/>
      <c r="N29" s="6"/>
      <c r="O29" s="6">
        <v>40000</v>
      </c>
      <c r="P29" s="6"/>
      <c r="Q29" s="6"/>
      <c r="R29" s="6">
        <v>40000</v>
      </c>
      <c r="S29" s="6"/>
      <c r="T29" s="6">
        <v>120000</v>
      </c>
      <c r="U29" s="6">
        <v>40000</v>
      </c>
      <c r="V29" s="6"/>
      <c r="W29" s="6"/>
      <c r="X29" s="6">
        <v>40000</v>
      </c>
      <c r="Y29" s="6"/>
      <c r="Z29" s="6">
        <v>50000</v>
      </c>
      <c r="AA29" s="6">
        <v>40000</v>
      </c>
      <c r="AB29" s="6"/>
      <c r="AC29" s="6">
        <v>50000</v>
      </c>
      <c r="AD29" s="6">
        <v>40000</v>
      </c>
      <c r="AE29" s="6"/>
      <c r="AF29" s="6"/>
      <c r="AG29" s="6">
        <v>22000</v>
      </c>
      <c r="AH29" s="6">
        <v>40000</v>
      </c>
      <c r="AI29" s="6"/>
      <c r="AJ29" s="6"/>
      <c r="AK29" s="6">
        <v>25000</v>
      </c>
      <c r="AL29" s="6"/>
      <c r="AM29" s="6"/>
      <c r="AN29" s="6">
        <v>3000</v>
      </c>
      <c r="AO29" s="6"/>
      <c r="AP29" s="6"/>
      <c r="AQ29" s="6">
        <v>18000</v>
      </c>
      <c r="AR29" s="6"/>
      <c r="AS29" s="6"/>
      <c r="AT29" s="6">
        <v>20000</v>
      </c>
      <c r="AU29" s="6"/>
      <c r="AV29" s="6"/>
      <c r="AW29" s="6">
        <v>9630.09</v>
      </c>
      <c r="AX29" s="6"/>
    </row>
    <row r="30" spans="2:50" s="1" customFormat="1" ht="12.75">
      <c r="B30" s="6"/>
      <c r="C30" s="30" t="s">
        <v>20</v>
      </c>
      <c r="D30" s="30">
        <v>827630.77</v>
      </c>
      <c r="E30" s="6"/>
      <c r="F30" s="6">
        <f>SUM(E29:F29)</f>
        <v>150000</v>
      </c>
      <c r="G30" s="6"/>
      <c r="H30" s="6"/>
      <c r="I30" s="6">
        <v>40000</v>
      </c>
      <c r="J30" s="6"/>
      <c r="K30" s="6"/>
      <c r="L30" s="6">
        <v>40000</v>
      </c>
      <c r="M30" s="6"/>
      <c r="N30" s="6"/>
      <c r="O30" s="6">
        <v>40000</v>
      </c>
      <c r="P30" s="6"/>
      <c r="Q30" s="6"/>
      <c r="R30" s="6">
        <v>40000</v>
      </c>
      <c r="S30" s="6"/>
      <c r="T30" s="6"/>
      <c r="U30" s="6">
        <v>160000</v>
      </c>
      <c r="V30" s="6"/>
      <c r="W30" s="6"/>
      <c r="X30" s="6">
        <v>40000</v>
      </c>
      <c r="Y30" s="6"/>
      <c r="Z30" s="6"/>
      <c r="AA30" s="6">
        <f>SUM(Z29:AA29)</f>
        <v>90000</v>
      </c>
      <c r="AB30" s="6"/>
      <c r="AC30" s="6"/>
      <c r="AD30" s="6">
        <f>AC29+AD29</f>
        <v>90000</v>
      </c>
      <c r="AE30" s="6"/>
      <c r="AF30" s="6"/>
      <c r="AG30" s="6"/>
      <c r="AH30" s="6">
        <f>SUM(AG29:AH29)</f>
        <v>62000</v>
      </c>
      <c r="AI30" s="6"/>
      <c r="AJ30" s="6"/>
      <c r="AK30" s="6">
        <f>SUM(AJ29:AK29)</f>
        <v>25000</v>
      </c>
      <c r="AL30" s="6"/>
      <c r="AM30" s="6"/>
      <c r="AN30" s="6">
        <f>SUM(AM29:AN29)</f>
        <v>3000</v>
      </c>
      <c r="AO30" s="6"/>
      <c r="AP30" s="6"/>
      <c r="AQ30" s="6">
        <f>SUM(AP29:AQ29)</f>
        <v>18000</v>
      </c>
      <c r="AR30" s="6"/>
      <c r="AS30" s="6"/>
      <c r="AT30" s="6">
        <f>SUM(AS29:AT29)</f>
        <v>20000</v>
      </c>
      <c r="AU30" s="6"/>
      <c r="AV30" s="6"/>
      <c r="AW30" s="6">
        <f>SUM(AV29:AW29)</f>
        <v>9630.09</v>
      </c>
      <c r="AX30" s="6"/>
    </row>
    <row r="31" spans="2:50" s="1" customFormat="1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2:50" s="1" customFormat="1" ht="12.75">
      <c r="B32" s="6"/>
      <c r="C32" s="6" t="s">
        <v>47</v>
      </c>
      <c r="D32" s="6"/>
      <c r="E32" s="6"/>
      <c r="F32" s="31">
        <f>F30-F27</f>
        <v>134440</v>
      </c>
      <c r="G32" s="6"/>
      <c r="H32" s="6"/>
      <c r="I32" s="31">
        <f>(F32+I30)-I27</f>
        <v>157994.4966667</v>
      </c>
      <c r="J32" s="6"/>
      <c r="K32" s="6"/>
      <c r="L32" s="31">
        <f>(I32+L30)-L27</f>
        <v>136636.1916667</v>
      </c>
      <c r="M32" s="6"/>
      <c r="N32" s="6"/>
      <c r="O32" s="31">
        <f>(L32+O30)-O27</f>
        <v>72214.6916667</v>
      </c>
      <c r="P32" s="6"/>
      <c r="Q32" s="6"/>
      <c r="R32" s="31">
        <f>(O32+R30)-R27</f>
        <v>17651.081666700004</v>
      </c>
      <c r="S32" s="6"/>
      <c r="T32" s="6"/>
      <c r="U32" s="31">
        <f>(R32+U30)-U27</f>
        <v>100231.73833370002</v>
      </c>
      <c r="V32" s="6"/>
      <c r="W32" s="6"/>
      <c r="X32" s="31">
        <f>(U32+X30)-X27</f>
        <v>58224.14533370003</v>
      </c>
      <c r="Y32" s="6"/>
      <c r="Z32" s="6"/>
      <c r="AA32" s="31">
        <f>(X32+AA30)-AA27</f>
        <v>40552.64533370003</v>
      </c>
      <c r="AB32" s="6"/>
      <c r="AC32" s="6"/>
      <c r="AD32" s="31">
        <f>(AA32+AD30)-AD27</f>
        <v>19244.035333700027</v>
      </c>
      <c r="AE32" s="6"/>
      <c r="AF32" s="6"/>
      <c r="AG32" s="6"/>
      <c r="AH32" s="31">
        <f>(AD32+AH30)-AH27</f>
        <v>1745.1953337000305</v>
      </c>
      <c r="AI32" s="6"/>
      <c r="AJ32" s="6"/>
      <c r="AK32" s="31">
        <f>(AH32+AK30)-AK27</f>
        <v>4292.912333700031</v>
      </c>
      <c r="AL32" s="6"/>
      <c r="AM32" s="6"/>
      <c r="AN32" s="31">
        <f>(AK32+AN30)-AN27</f>
        <v>2242.912333700031</v>
      </c>
      <c r="AO32" s="6"/>
      <c r="AP32" s="6"/>
      <c r="AQ32" s="31">
        <f>(AN32+AQ30)-AQ27</f>
        <v>92.91233370003101</v>
      </c>
      <c r="AR32" s="6"/>
      <c r="AS32" s="6"/>
      <c r="AT32" s="31">
        <f>(AQ32+AT30)-AT27</f>
        <v>1169.912333700031</v>
      </c>
      <c r="AU32" s="6"/>
      <c r="AV32" s="6"/>
      <c r="AW32" s="31">
        <f>(AT32+AW30)-AW27</f>
        <v>0.0023337000311585143</v>
      </c>
      <c r="AX32" s="6"/>
    </row>
    <row r="33" spans="2:50" ht="12.75">
      <c r="B33" s="2"/>
      <c r="C33" s="2"/>
      <c r="D33" s="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2:50" ht="12.75">
      <c r="B34" s="2"/>
      <c r="C34" s="8" t="s">
        <v>48</v>
      </c>
      <c r="D34" s="8"/>
      <c r="E34" s="8"/>
      <c r="F34" s="8">
        <v>0</v>
      </c>
      <c r="G34" s="8">
        <f>F27/D30</f>
        <v>0.018800654306267515</v>
      </c>
      <c r="H34" s="8"/>
      <c r="I34" s="8"/>
      <c r="J34" s="8">
        <f>G34+J27</f>
        <v>0.03867123419456722</v>
      </c>
      <c r="K34" s="8"/>
      <c r="L34" s="8"/>
      <c r="M34" s="8">
        <f>M27+J34</f>
        <v>0.1128085273258992</v>
      </c>
      <c r="N34" s="8"/>
      <c r="O34" s="8"/>
      <c r="P34" s="8">
        <f>P27+M34</f>
        <v>0.23897771264992962</v>
      </c>
      <c r="Q34" s="8"/>
      <c r="R34" s="8"/>
      <c r="S34" s="8">
        <f>S27+P34</f>
        <v>0.35323592226192846</v>
      </c>
      <c r="T34" s="8"/>
      <c r="U34" s="8"/>
      <c r="V34" s="8">
        <f>V27+S34</f>
        <v>0.44677925842015276</v>
      </c>
      <c r="W34" s="8"/>
      <c r="X34" s="8"/>
      <c r="Y34" s="8">
        <f>Y27+V34</f>
        <v>0.545866431073243</v>
      </c>
      <c r="Z34" s="8"/>
      <c r="AA34" s="8"/>
      <c r="AB34" s="8">
        <f>AB27+Y34</f>
        <v>0.6759624882800093</v>
      </c>
      <c r="AC34" s="8"/>
      <c r="AD34" s="8"/>
      <c r="AE34" s="8"/>
      <c r="AF34" s="8">
        <f>AF27+AB34</f>
        <v>0.8104531501001346</v>
      </c>
      <c r="AG34" s="8"/>
      <c r="AH34" s="8"/>
      <c r="AI34" s="8">
        <f>AI27+AF34</f>
        <v>0.9065090761020159</v>
      </c>
      <c r="AJ34" s="8"/>
      <c r="AK34" s="8"/>
      <c r="AL34" s="8">
        <f>AL27+AI34</f>
        <v>0.9336374572761474</v>
      </c>
      <c r="AM34" s="8"/>
      <c r="AN34" s="8"/>
      <c r="AO34" s="8">
        <f>AO27+AL34</f>
        <v>0.9397392120477831</v>
      </c>
      <c r="AP34" s="8"/>
      <c r="AQ34" s="8"/>
      <c r="AR34" s="8">
        <f>AR27+AO34</f>
        <v>0.9640858177207452</v>
      </c>
      <c r="AS34" s="8"/>
      <c r="AT34" s="8"/>
      <c r="AU34" s="8">
        <f>AU27+AR34</f>
        <v>0.9869498782244406</v>
      </c>
      <c r="AV34" s="8"/>
      <c r="AW34" s="8"/>
      <c r="AX34" s="8">
        <f>AX27+AU34</f>
        <v>0.9999991755578397</v>
      </c>
    </row>
    <row r="36" s="3" customFormat="1" ht="12.75"/>
    <row r="38" s="3" customFormat="1" ht="12.75"/>
    <row r="39" spans="6:21" ht="12.75"/>
    <row r="40" spans="6:21" ht="12.75">
      <c r="F40" s="3"/>
      <c r="G40" s="3"/>
      <c r="H40" s="3"/>
      <c r="I40" s="3"/>
      <c r="J40" s="3"/>
      <c r="K40" s="3"/>
      <c r="L40" s="3"/>
      <c r="M40" s="4"/>
      <c r="N40" s="4"/>
      <c r="O40" s="4"/>
      <c r="P40" s="4"/>
      <c r="Q40" s="4"/>
      <c r="R40" s="4"/>
      <c r="S40" s="4"/>
      <c r="T40" s="4"/>
      <c r="U40" s="4"/>
    </row>
    <row r="43" ht="12.75">
      <c r="D43"/>
    </row>
    <row r="44" spans="4:48" ht="12.7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</sheetData>
  <sheetProtection/>
  <mergeCells count="30">
    <mergeCell ref="AM2:AN2"/>
    <mergeCell ref="AF2:AF3"/>
    <mergeCell ref="AL2:AL3"/>
    <mergeCell ref="AI2:AI3"/>
    <mergeCell ref="E2:F2"/>
    <mergeCell ref="G2:G3"/>
    <mergeCell ref="H2:I2"/>
    <mergeCell ref="J2:J3"/>
    <mergeCell ref="K2:L2"/>
    <mergeCell ref="M2:M3"/>
    <mergeCell ref="AS2:AT2"/>
    <mergeCell ref="N2:O2"/>
    <mergeCell ref="P2:P3"/>
    <mergeCell ref="Q2:R2"/>
    <mergeCell ref="S2:S3"/>
    <mergeCell ref="T2:U2"/>
    <mergeCell ref="V2:V3"/>
    <mergeCell ref="AC2:AD2"/>
    <mergeCell ref="AG2:AH2"/>
    <mergeCell ref="AJ2:AK2"/>
    <mergeCell ref="AV2:AW2"/>
    <mergeCell ref="W2:X2"/>
    <mergeCell ref="Y2:Y3"/>
    <mergeCell ref="Z2:AA2"/>
    <mergeCell ref="AB2:AB3"/>
    <mergeCell ref="AX2:AX3"/>
    <mergeCell ref="AU2:AU3"/>
    <mergeCell ref="AR2:AR3"/>
    <mergeCell ref="AO2:AO3"/>
    <mergeCell ref="AP2:AQ2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EDUCATIVO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</dc:creator>
  <cp:keywords/>
  <dc:description/>
  <cp:lastModifiedBy>user</cp:lastModifiedBy>
  <dcterms:created xsi:type="dcterms:W3CDTF">2007-03-29T21:09:30Z</dcterms:created>
  <dcterms:modified xsi:type="dcterms:W3CDTF">2011-04-08T01:05:14Z</dcterms:modified>
  <cp:category/>
  <cp:version/>
  <cp:contentType/>
  <cp:contentStatus/>
</cp:coreProperties>
</file>