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omments1.xml" ContentType="application/vnd.openxmlformats-officedocument.spreadsheetml.comments+xml"/>
  <Override PartName="/xl/drawings/drawing23.xml" ContentType="application/vnd.openxmlformats-officedocument.drawing+xml"/>
  <Override PartName="/xl/comments2.xml" ContentType="application/vnd.openxmlformats-officedocument.spreadsheetml.comments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comments3.xml" ContentType="application/vnd.openxmlformats-officedocument.spreadsheetml.comments+xml"/>
  <Override PartName="/xl/drawings/drawing36.xml" ContentType="application/vnd.openxmlformats-officedocument.drawing+xml"/>
  <Override PartName="/xl/comments4.xml" ContentType="application/vnd.openxmlformats-officedocument.spreadsheetml.comments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600" windowHeight="7416" tabRatio="641" activeTab="54"/>
  </bookViews>
  <sheets>
    <sheet name="CAPITULOS" sheetId="4" r:id="rId1"/>
    <sheet name="PRESUPUESTO" sheetId="11" r:id="rId2"/>
    <sheet name="ITEM 2" sheetId="75" state="hidden" r:id="rId3"/>
    <sheet name="ITEM 2,01" sheetId="1" state="hidden" r:id="rId4"/>
    <sheet name="ITEM 2,02" sheetId="2" state="hidden" r:id="rId5"/>
    <sheet name="ITEM 2,03" sheetId="3" state="hidden" r:id="rId6"/>
    <sheet name="ITEM 2,04" sheetId="5" state="hidden" r:id="rId7"/>
    <sheet name="ITEM 2,05" sheetId="6" state="hidden" r:id="rId8"/>
    <sheet name="ITEM 3,01" sheetId="7" state="hidden" r:id="rId9"/>
    <sheet name="ITEM 3,02" sheetId="8" state="hidden" r:id="rId10"/>
    <sheet name="ITEM 3,03" sheetId="9" state="hidden" r:id="rId11"/>
    <sheet name="ITEM 4,01" sheetId="10" state="hidden" r:id="rId12"/>
    <sheet name="ITEM 4,02" sheetId="12" state="hidden" r:id="rId13"/>
    <sheet name="ITEM 4,03" sheetId="14" state="hidden" r:id="rId14"/>
    <sheet name="ITEM 4,04" sheetId="72" state="hidden" r:id="rId15"/>
    <sheet name="ITEM 5,01" sheetId="16" state="hidden" r:id="rId16"/>
    <sheet name="ITEM 5,02" sheetId="17" state="hidden" r:id="rId17"/>
    <sheet name="ITEM 5,03" sheetId="18" state="hidden" r:id="rId18"/>
    <sheet name="ITEM 5,04" sheetId="20" state="hidden" r:id="rId19"/>
    <sheet name="ITEM 5,05" sheetId="28" state="hidden" r:id="rId20"/>
    <sheet name="ITEM 5,06" sheetId="30" state="hidden" r:id="rId21"/>
    <sheet name="ITEM 5,07" sheetId="33" state="hidden" r:id="rId22"/>
    <sheet name="ITEM 5,08" sheetId="34" state="hidden" r:id="rId23"/>
    <sheet name="ITEM 6,01" sheetId="35" state="hidden" r:id="rId24"/>
    <sheet name="ITEM 6,02" sheetId="36" state="hidden" r:id="rId25"/>
    <sheet name="ITEM 6,03" sheetId="37" state="hidden" r:id="rId26"/>
    <sheet name="ITEM 6,04" sheetId="38" state="hidden" r:id="rId27"/>
    <sheet name="ITEM 6,05" sheetId="40" state="hidden" r:id="rId28"/>
    <sheet name="ITEM 6,06" sheetId="41" state="hidden" r:id="rId29"/>
    <sheet name="ITEM 6,07" sheetId="42" state="hidden" r:id="rId30"/>
    <sheet name="ITEM 6,08" sheetId="43" state="hidden" r:id="rId31"/>
    <sheet name="ITEM 6,09" sheetId="73" state="hidden" r:id="rId32"/>
    <sheet name="ITEM 6,10" sheetId="74" state="hidden" r:id="rId33"/>
    <sheet name="ITEM 7,01" sheetId="44" state="hidden" r:id="rId34"/>
    <sheet name="ITEM 7,02" sheetId="45" state="hidden" r:id="rId35"/>
    <sheet name="ITEM 7,03" sheetId="46" state="hidden" r:id="rId36"/>
    <sheet name="ITEM 7,04" sheetId="48" state="hidden" r:id="rId37"/>
    <sheet name="ITEM 7,05" sheetId="49" state="hidden" r:id="rId38"/>
    <sheet name="ITEM 7,06" sheetId="50" state="hidden" r:id="rId39"/>
    <sheet name="ITEM 8,01" sheetId="51" state="hidden" r:id="rId40"/>
    <sheet name="ITEM 8,02" sheetId="54" state="hidden" r:id="rId41"/>
    <sheet name="ITEM 9,01" sheetId="57" state="hidden" r:id="rId42"/>
    <sheet name="ITEM 9,02" sheetId="58" state="hidden" r:id="rId43"/>
    <sheet name="ITEM 9,03" sheetId="60" state="hidden" r:id="rId44"/>
    <sheet name="ITEM 10,01" sheetId="61" state="hidden" r:id="rId45"/>
    <sheet name="ITEM 11,01" sheetId="62" state="hidden" r:id="rId46"/>
    <sheet name="ITEM 11,02" sheetId="63" state="hidden" r:id="rId47"/>
    <sheet name="ITEM 12,01" sheetId="64" state="hidden" r:id="rId48"/>
    <sheet name="ITEM 12,02" sheetId="65" state="hidden" r:id="rId49"/>
    <sheet name="ITEM 13,01" sheetId="66" state="hidden" r:id="rId50"/>
    <sheet name="ITEM 13,02" sheetId="67" state="hidden" r:id="rId51"/>
    <sheet name="MATERIALES" sheetId="31" state="hidden" r:id="rId52"/>
    <sheet name="EQUIPOS" sheetId="71" state="hidden" r:id="rId53"/>
    <sheet name="COSTO REAL MANO DE OBRA" sheetId="70" state="hidden" r:id="rId54"/>
    <sheet name="DESGLOSE DE A.I" sheetId="69" r:id="rId55"/>
  </sheets>
  <externalReferences>
    <externalReference r:id="rId56"/>
    <externalReference r:id="rId57"/>
    <externalReference r:id="rId58"/>
    <externalReference r:id="rId59"/>
    <externalReference r:id="rId60"/>
  </externalReferences>
  <definedNames>
    <definedName name="_xlnm._FilterDatabase" localSheetId="51" hidden="1">MATERIALES!$A$4:$D$5</definedName>
    <definedName name="a" localSheetId="0">#REF!</definedName>
    <definedName name="a" localSheetId="54">#REF!</definedName>
    <definedName name="a" localSheetId="44">#REF!</definedName>
    <definedName name="a" localSheetId="45">#REF!</definedName>
    <definedName name="a" localSheetId="46">#REF!</definedName>
    <definedName name="a" localSheetId="47">#REF!</definedName>
    <definedName name="a" localSheetId="48">#REF!</definedName>
    <definedName name="a" localSheetId="49">#REF!</definedName>
    <definedName name="a" localSheetId="50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23">#REF!</definedName>
    <definedName name="a" localSheetId="24">#REF!</definedName>
    <definedName name="a" localSheetId="25">#REF!</definedName>
    <definedName name="a" localSheetId="26">#REF!</definedName>
    <definedName name="a" localSheetId="27">#REF!</definedName>
    <definedName name="a" localSheetId="28">#REF!</definedName>
    <definedName name="a" localSheetId="29">#REF!</definedName>
    <definedName name="a" localSheetId="30">#REF!</definedName>
    <definedName name="a" localSheetId="31">#REF!</definedName>
    <definedName name="a" localSheetId="32">#REF!</definedName>
    <definedName name="a" localSheetId="33">#REF!</definedName>
    <definedName name="a" localSheetId="34">#REF!</definedName>
    <definedName name="a" localSheetId="35">#REF!</definedName>
    <definedName name="a" localSheetId="36">#REF!</definedName>
    <definedName name="a" localSheetId="37">#REF!</definedName>
    <definedName name="a" localSheetId="38">#REF!</definedName>
    <definedName name="a" localSheetId="39">#REF!</definedName>
    <definedName name="a" localSheetId="40">#REF!</definedName>
    <definedName name="a" localSheetId="41">#REF!</definedName>
    <definedName name="a" localSheetId="42">#REF!</definedName>
    <definedName name="a" localSheetId="43">#REF!</definedName>
    <definedName name="a">#REF!</definedName>
    <definedName name="A_impresión_IM" localSheetId="0">#REF!</definedName>
    <definedName name="A_impresión_IM" localSheetId="54">#REF!</definedName>
    <definedName name="A_impresión_IM" localSheetId="44">#REF!</definedName>
    <definedName name="A_impresión_IM" localSheetId="45">#REF!</definedName>
    <definedName name="A_impresión_IM" localSheetId="46">#REF!</definedName>
    <definedName name="A_impresión_IM" localSheetId="47">#REF!</definedName>
    <definedName name="A_impresión_IM" localSheetId="48">#REF!</definedName>
    <definedName name="A_impresión_IM" localSheetId="49">#REF!</definedName>
    <definedName name="A_impresión_IM" localSheetId="50">#REF!</definedName>
    <definedName name="A_impresión_IM" localSheetId="5">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9">#REF!</definedName>
    <definedName name="A_impresión_IM" localSheetId="10">#REF!</definedName>
    <definedName name="A_impresión_IM" localSheetId="11">#REF!</definedName>
    <definedName name="A_impresión_IM" localSheetId="12">#REF!</definedName>
    <definedName name="A_impresión_IM" localSheetId="13">#REF!</definedName>
    <definedName name="A_impresión_IM" localSheetId="14">#REF!</definedName>
    <definedName name="A_impresión_IM" localSheetId="15">#REF!</definedName>
    <definedName name="A_impresión_IM" localSheetId="16">#REF!</definedName>
    <definedName name="A_impresión_IM" localSheetId="17">#REF!</definedName>
    <definedName name="A_impresión_IM" localSheetId="18">#REF!</definedName>
    <definedName name="A_impresión_IM" localSheetId="19">#REF!</definedName>
    <definedName name="A_impresión_IM" localSheetId="20">#REF!</definedName>
    <definedName name="A_impresión_IM" localSheetId="21">#REF!</definedName>
    <definedName name="A_impresión_IM" localSheetId="22">#REF!</definedName>
    <definedName name="A_impresión_IM" localSheetId="23">#REF!</definedName>
    <definedName name="A_impresión_IM" localSheetId="24">#REF!</definedName>
    <definedName name="A_impresión_IM" localSheetId="25">#REF!</definedName>
    <definedName name="A_impresión_IM" localSheetId="26">#REF!</definedName>
    <definedName name="A_impresión_IM" localSheetId="27">#REF!</definedName>
    <definedName name="A_impresión_IM" localSheetId="28">#REF!</definedName>
    <definedName name="A_impresión_IM" localSheetId="29">#REF!</definedName>
    <definedName name="A_impresión_IM" localSheetId="30">#REF!</definedName>
    <definedName name="A_impresión_IM" localSheetId="31">#REF!</definedName>
    <definedName name="A_impresión_IM" localSheetId="32">#REF!</definedName>
    <definedName name="A_impresión_IM" localSheetId="33">#REF!</definedName>
    <definedName name="A_impresión_IM" localSheetId="34">#REF!</definedName>
    <definedName name="A_impresión_IM" localSheetId="35">#REF!</definedName>
    <definedName name="A_impresión_IM" localSheetId="36">#REF!</definedName>
    <definedName name="A_impresión_IM" localSheetId="37">#REF!</definedName>
    <definedName name="A_impresión_IM" localSheetId="38">#REF!</definedName>
    <definedName name="A_impresión_IM" localSheetId="39">#REF!</definedName>
    <definedName name="A_impresión_IM" localSheetId="40">#REF!</definedName>
    <definedName name="A_impresión_IM" localSheetId="41">#REF!</definedName>
    <definedName name="A_impresión_IM" localSheetId="42">#REF!</definedName>
    <definedName name="A_impresión_IM" localSheetId="43">#REF!</definedName>
    <definedName name="A_impresión_IM">#REF!</definedName>
    <definedName name="AC" localSheetId="0">#REF!</definedName>
    <definedName name="AC" localSheetId="54">#REF!</definedName>
    <definedName name="AC" localSheetId="44">#REF!</definedName>
    <definedName name="AC" localSheetId="45">#REF!</definedName>
    <definedName name="AC" localSheetId="46">#REF!</definedName>
    <definedName name="AC" localSheetId="47">#REF!</definedName>
    <definedName name="AC" localSheetId="48">#REF!</definedName>
    <definedName name="AC" localSheetId="49">#REF!</definedName>
    <definedName name="AC" localSheetId="50">#REF!</definedName>
    <definedName name="AC" localSheetId="5">#REF!</definedName>
    <definedName name="AC" localSheetId="6">#REF!</definedName>
    <definedName name="AC" localSheetId="7">#REF!</definedName>
    <definedName name="AC" localSheetId="8">#REF!</definedName>
    <definedName name="AC" localSheetId="9">#REF!</definedName>
    <definedName name="AC" localSheetId="10">#REF!</definedName>
    <definedName name="AC" localSheetId="11">#REF!</definedName>
    <definedName name="AC" localSheetId="12">#REF!</definedName>
    <definedName name="AC" localSheetId="13">#REF!</definedName>
    <definedName name="AC" localSheetId="14">#REF!</definedName>
    <definedName name="AC" localSheetId="15">#REF!</definedName>
    <definedName name="AC" localSheetId="16">#REF!</definedName>
    <definedName name="AC" localSheetId="17">#REF!</definedName>
    <definedName name="AC" localSheetId="18">#REF!</definedName>
    <definedName name="AC" localSheetId="19">#REF!</definedName>
    <definedName name="AC" localSheetId="20">#REF!</definedName>
    <definedName name="AC" localSheetId="21">#REF!</definedName>
    <definedName name="AC" localSheetId="22">#REF!</definedName>
    <definedName name="AC" localSheetId="23">#REF!</definedName>
    <definedName name="AC" localSheetId="24">#REF!</definedName>
    <definedName name="AC" localSheetId="25">#REF!</definedName>
    <definedName name="AC" localSheetId="26">#REF!</definedName>
    <definedName name="AC" localSheetId="27">#REF!</definedName>
    <definedName name="AC" localSheetId="28">#REF!</definedName>
    <definedName name="AC" localSheetId="29">#REF!</definedName>
    <definedName name="AC" localSheetId="30">#REF!</definedName>
    <definedName name="AC" localSheetId="31">#REF!</definedName>
    <definedName name="AC" localSheetId="32">#REF!</definedName>
    <definedName name="AC" localSheetId="33">#REF!</definedName>
    <definedName name="AC" localSheetId="34">#REF!</definedName>
    <definedName name="AC" localSheetId="35">#REF!</definedName>
    <definedName name="AC" localSheetId="36">#REF!</definedName>
    <definedName name="AC" localSheetId="37">#REF!</definedName>
    <definedName name="AC" localSheetId="38">#REF!</definedName>
    <definedName name="AC" localSheetId="39">#REF!</definedName>
    <definedName name="AC" localSheetId="40">#REF!</definedName>
    <definedName name="AC" localSheetId="41">#REF!</definedName>
    <definedName name="AC" localSheetId="42">#REF!</definedName>
    <definedName name="AC" localSheetId="43">#REF!</definedName>
    <definedName name="AC">#REF!</definedName>
    <definedName name="AIU" localSheetId="2">[1]Datos!$D$16</definedName>
    <definedName name="AIU">[2]Datos!$D$16</definedName>
    <definedName name="_xlnm.Print_Area" localSheetId="54">'DESGLOSE DE A.I'!$A$1:$H$72</definedName>
    <definedName name="_xlnm.Print_Area" localSheetId="44">'ITEM 10,01'!$A$1:$F$39</definedName>
    <definedName name="_xlnm.Print_Area" localSheetId="45">'ITEM 11,01'!$A$1:$F$39</definedName>
    <definedName name="_xlnm.Print_Area" localSheetId="46">'ITEM 11,02'!$A$1:$F$39</definedName>
    <definedName name="_xlnm.Print_Area" localSheetId="47">'ITEM 12,01'!$A$1:$F$39</definedName>
    <definedName name="_xlnm.Print_Area" localSheetId="48">'ITEM 12,02'!$A$1:$F$39</definedName>
    <definedName name="_xlnm.Print_Area" localSheetId="49">'ITEM 13,01'!$A$1:$F$39</definedName>
    <definedName name="_xlnm.Print_Area" localSheetId="50">'ITEM 13,02'!$A$1:$F$39</definedName>
    <definedName name="_xlnm.Print_Area" localSheetId="2">'ITEM 2'!$A$1:$F$39</definedName>
    <definedName name="_xlnm.Print_Area" localSheetId="3">'ITEM 2,01'!$A$1:$F$39</definedName>
    <definedName name="_xlnm.Print_Area" localSheetId="4">'ITEM 2,02'!$A$1:$F$39</definedName>
    <definedName name="_xlnm.Print_Area" localSheetId="5">'ITEM 2,03'!$A$1:$F$39</definedName>
    <definedName name="_xlnm.Print_Area" localSheetId="6">'ITEM 2,04'!$A$1:$F$39</definedName>
    <definedName name="_xlnm.Print_Area" localSheetId="7">'ITEM 2,05'!$A$1:$F$39</definedName>
    <definedName name="_xlnm.Print_Area" localSheetId="8">'ITEM 3,01'!$A$1:$F$39</definedName>
    <definedName name="_xlnm.Print_Area" localSheetId="9">'ITEM 3,02'!$A$1:$F$39</definedName>
    <definedName name="_xlnm.Print_Area" localSheetId="10">'ITEM 3,03'!$A$1:$F$39</definedName>
    <definedName name="_xlnm.Print_Area" localSheetId="11">'ITEM 4,01'!$A$1:$F$39</definedName>
    <definedName name="_xlnm.Print_Area" localSheetId="12">'ITEM 4,02'!$A$1:$F$39</definedName>
    <definedName name="_xlnm.Print_Area" localSheetId="13">'ITEM 4,03'!$A$1:$F$39</definedName>
    <definedName name="_xlnm.Print_Area" localSheetId="14">'ITEM 4,04'!$A$1:$F$39</definedName>
    <definedName name="_xlnm.Print_Area" localSheetId="15">'ITEM 5,01'!$A$1:$F$39</definedName>
    <definedName name="_xlnm.Print_Area" localSheetId="16">'ITEM 5,02'!$A$1:$F$39</definedName>
    <definedName name="_xlnm.Print_Area" localSheetId="17">'ITEM 5,03'!$A$1:$F$39</definedName>
    <definedName name="_xlnm.Print_Area" localSheetId="18">'ITEM 5,04'!$A$1:$F$39</definedName>
    <definedName name="_xlnm.Print_Area" localSheetId="19">'ITEM 5,05'!$A$1:$F$39</definedName>
    <definedName name="_xlnm.Print_Area" localSheetId="20">'ITEM 5,06'!$A$1:$F$39</definedName>
    <definedName name="_xlnm.Print_Area" localSheetId="21">'ITEM 5,07'!$A$1:$F$39</definedName>
    <definedName name="_xlnm.Print_Area" localSheetId="22">'ITEM 5,08'!$A$1:$F$39</definedName>
    <definedName name="_xlnm.Print_Area" localSheetId="23">'ITEM 6,01'!$A$1:$F$39</definedName>
    <definedName name="_xlnm.Print_Area" localSheetId="24">'ITEM 6,02'!$A$1:$F$39</definedName>
    <definedName name="_xlnm.Print_Area" localSheetId="25">'ITEM 6,03'!$A$1:$F$39</definedName>
    <definedName name="_xlnm.Print_Area" localSheetId="26">'ITEM 6,04'!$A$1:$F$39</definedName>
    <definedName name="_xlnm.Print_Area" localSheetId="27">'ITEM 6,05'!$A$1:$F$39</definedName>
    <definedName name="_xlnm.Print_Area" localSheetId="28">'ITEM 6,06'!$A$1:$F$39</definedName>
    <definedName name="_xlnm.Print_Area" localSheetId="29">'ITEM 6,07'!$A$1:$F$39</definedName>
    <definedName name="_xlnm.Print_Area" localSheetId="30">'ITEM 6,08'!$A$1:$F$39</definedName>
    <definedName name="_xlnm.Print_Area" localSheetId="31">'ITEM 6,09'!$A$1:$F$39</definedName>
    <definedName name="_xlnm.Print_Area" localSheetId="32">'ITEM 6,10'!$A$1:$F$39</definedName>
    <definedName name="_xlnm.Print_Area" localSheetId="33">'ITEM 7,01'!$A$1:$F$39</definedName>
    <definedName name="_xlnm.Print_Area" localSheetId="34">'ITEM 7,02'!$A$1:$F$39</definedName>
    <definedName name="_xlnm.Print_Area" localSheetId="35">'ITEM 7,03'!$A$1:$F$39</definedName>
    <definedName name="_xlnm.Print_Area" localSheetId="36">'ITEM 7,04'!$A$1:$F$39</definedName>
    <definedName name="_xlnm.Print_Area" localSheetId="37">'ITEM 7,05'!$A$1:$F$39</definedName>
    <definedName name="_xlnm.Print_Area" localSheetId="38">'ITEM 7,06'!$A$1:$F$39</definedName>
    <definedName name="_xlnm.Print_Area" localSheetId="39">'ITEM 8,01'!$A$1:$F$39</definedName>
    <definedName name="_xlnm.Print_Area" localSheetId="40">'ITEM 8,02'!$A$1:$F$39</definedName>
    <definedName name="_xlnm.Print_Area" localSheetId="41">'ITEM 9,01'!$A$1:$F$39</definedName>
    <definedName name="_xlnm.Print_Area" localSheetId="42">'ITEM 9,02'!$A$1:$F$39</definedName>
    <definedName name="_xlnm.Print_Area" localSheetId="43">'ITEM 9,03'!$A$1:$F$39</definedName>
    <definedName name="_xlnm.Print_Area" localSheetId="51">MATERIALES!$A$1:$D$160</definedName>
    <definedName name="_xlnm.Print_Area" localSheetId="1">PRESUPUESTO!$A$1:$F$77</definedName>
    <definedName name="av" localSheetId="0">#REF!</definedName>
    <definedName name="av" localSheetId="54">#REF!</definedName>
    <definedName name="av" localSheetId="44">#REF!</definedName>
    <definedName name="av" localSheetId="45">#REF!</definedName>
    <definedName name="av" localSheetId="46">#REF!</definedName>
    <definedName name="av" localSheetId="47">#REF!</definedName>
    <definedName name="av" localSheetId="48">#REF!</definedName>
    <definedName name="av" localSheetId="49">#REF!</definedName>
    <definedName name="av" localSheetId="50">#REF!</definedName>
    <definedName name="av" localSheetId="5">#REF!</definedName>
    <definedName name="av" localSheetId="6">#REF!</definedName>
    <definedName name="av" localSheetId="7">#REF!</definedName>
    <definedName name="av" localSheetId="8">#REF!</definedName>
    <definedName name="av" localSheetId="9">#REF!</definedName>
    <definedName name="av" localSheetId="10">#REF!</definedName>
    <definedName name="av" localSheetId="11">#REF!</definedName>
    <definedName name="av" localSheetId="12">#REF!</definedName>
    <definedName name="av" localSheetId="13">#REF!</definedName>
    <definedName name="av" localSheetId="14">#REF!</definedName>
    <definedName name="av" localSheetId="15">#REF!</definedName>
    <definedName name="av" localSheetId="16">#REF!</definedName>
    <definedName name="av" localSheetId="17">#REF!</definedName>
    <definedName name="av" localSheetId="18">#REF!</definedName>
    <definedName name="av" localSheetId="19">#REF!</definedName>
    <definedName name="av" localSheetId="20">#REF!</definedName>
    <definedName name="av" localSheetId="21">#REF!</definedName>
    <definedName name="av" localSheetId="22">#REF!</definedName>
    <definedName name="av" localSheetId="23">#REF!</definedName>
    <definedName name="av" localSheetId="24">#REF!</definedName>
    <definedName name="av" localSheetId="25">#REF!</definedName>
    <definedName name="av" localSheetId="26">#REF!</definedName>
    <definedName name="av" localSheetId="27">#REF!</definedName>
    <definedName name="av" localSheetId="28">#REF!</definedName>
    <definedName name="av" localSheetId="29">#REF!</definedName>
    <definedName name="av" localSheetId="30">#REF!</definedName>
    <definedName name="av" localSheetId="31">#REF!</definedName>
    <definedName name="av" localSheetId="32">#REF!</definedName>
    <definedName name="av" localSheetId="33">#REF!</definedName>
    <definedName name="av" localSheetId="34">#REF!</definedName>
    <definedName name="av" localSheetId="35">#REF!</definedName>
    <definedName name="av" localSheetId="36">#REF!</definedName>
    <definedName name="av" localSheetId="37">#REF!</definedName>
    <definedName name="av" localSheetId="38">#REF!</definedName>
    <definedName name="av" localSheetId="39">#REF!</definedName>
    <definedName name="av" localSheetId="40">#REF!</definedName>
    <definedName name="av" localSheetId="41">#REF!</definedName>
    <definedName name="av" localSheetId="42">#REF!</definedName>
    <definedName name="av" localSheetId="43">#REF!</definedName>
    <definedName name="av">#REF!</definedName>
    <definedName name="b" localSheetId="0">#REF!</definedName>
    <definedName name="b" localSheetId="54">#REF!</definedName>
    <definedName name="b" localSheetId="44">#REF!</definedName>
    <definedName name="b" localSheetId="45">#REF!</definedName>
    <definedName name="b" localSheetId="46">#REF!</definedName>
    <definedName name="b" localSheetId="47">#REF!</definedName>
    <definedName name="b" localSheetId="48">#REF!</definedName>
    <definedName name="b" localSheetId="49">#REF!</definedName>
    <definedName name="b" localSheetId="50">#REF!</definedName>
    <definedName name="b" localSheetId="5">#REF!</definedName>
    <definedName name="b" localSheetId="6">#REF!</definedName>
    <definedName name="b" localSheetId="7">#REF!</definedName>
    <definedName name="b" localSheetId="8">#REF!</definedName>
    <definedName name="b" localSheetId="9">#REF!</definedName>
    <definedName name="b" localSheetId="10">#REF!</definedName>
    <definedName name="b" localSheetId="11">#REF!</definedName>
    <definedName name="b" localSheetId="12">#REF!</definedName>
    <definedName name="b" localSheetId="13">#REF!</definedName>
    <definedName name="b" localSheetId="14">#REF!</definedName>
    <definedName name="b" localSheetId="15">#REF!</definedName>
    <definedName name="b" localSheetId="16">#REF!</definedName>
    <definedName name="b" localSheetId="17">#REF!</definedName>
    <definedName name="b" localSheetId="18">#REF!</definedName>
    <definedName name="b" localSheetId="19">#REF!</definedName>
    <definedName name="b" localSheetId="20">#REF!</definedName>
    <definedName name="b" localSheetId="21">#REF!</definedName>
    <definedName name="b" localSheetId="22">#REF!</definedName>
    <definedName name="b" localSheetId="23">#REF!</definedName>
    <definedName name="b" localSheetId="24">#REF!</definedName>
    <definedName name="b" localSheetId="25">#REF!</definedName>
    <definedName name="b" localSheetId="26">#REF!</definedName>
    <definedName name="b" localSheetId="27">#REF!</definedName>
    <definedName name="b" localSheetId="28">#REF!</definedName>
    <definedName name="b" localSheetId="29">#REF!</definedName>
    <definedName name="b" localSheetId="30">#REF!</definedName>
    <definedName name="b" localSheetId="31">#REF!</definedName>
    <definedName name="b" localSheetId="32">#REF!</definedName>
    <definedName name="b" localSheetId="33">#REF!</definedName>
    <definedName name="b" localSheetId="34">#REF!</definedName>
    <definedName name="b" localSheetId="35">#REF!</definedName>
    <definedName name="b" localSheetId="36">#REF!</definedName>
    <definedName name="b" localSheetId="37">#REF!</definedName>
    <definedName name="b" localSheetId="38">#REF!</definedName>
    <definedName name="b" localSheetId="39">#REF!</definedName>
    <definedName name="b" localSheetId="40">#REF!</definedName>
    <definedName name="b" localSheetId="41">#REF!</definedName>
    <definedName name="b" localSheetId="42">#REF!</definedName>
    <definedName name="b" localSheetId="43">#REF!</definedName>
    <definedName name="b">#REF!</definedName>
    <definedName name="basedatos">[3]Hoja1!$A$4:$BZ$55</definedName>
    <definedName name="d" localSheetId="0">#REF!</definedName>
    <definedName name="d" localSheetId="54">#REF!</definedName>
    <definedName name="d" localSheetId="44">#REF!</definedName>
    <definedName name="d" localSheetId="45">#REF!</definedName>
    <definedName name="d" localSheetId="46">#REF!</definedName>
    <definedName name="d" localSheetId="47">#REF!</definedName>
    <definedName name="d" localSheetId="48">#REF!</definedName>
    <definedName name="d" localSheetId="49">#REF!</definedName>
    <definedName name="d" localSheetId="50">#REF!</definedName>
    <definedName name="d" localSheetId="5">#REF!</definedName>
    <definedName name="d" localSheetId="6">#REF!</definedName>
    <definedName name="d" localSheetId="7">#REF!</definedName>
    <definedName name="d" localSheetId="8">#REF!</definedName>
    <definedName name="d" localSheetId="9">#REF!</definedName>
    <definedName name="d" localSheetId="10">#REF!</definedName>
    <definedName name="d" localSheetId="11">#REF!</definedName>
    <definedName name="d" localSheetId="12">#REF!</definedName>
    <definedName name="d" localSheetId="13">#REF!</definedName>
    <definedName name="d" localSheetId="14">#REF!</definedName>
    <definedName name="d" localSheetId="15">#REF!</definedName>
    <definedName name="d" localSheetId="16">#REF!</definedName>
    <definedName name="d" localSheetId="17">#REF!</definedName>
    <definedName name="d" localSheetId="18">#REF!</definedName>
    <definedName name="d" localSheetId="19">#REF!</definedName>
    <definedName name="d" localSheetId="20">#REF!</definedName>
    <definedName name="d" localSheetId="21">#REF!</definedName>
    <definedName name="d" localSheetId="22">#REF!</definedName>
    <definedName name="d" localSheetId="23">#REF!</definedName>
    <definedName name="d" localSheetId="24">#REF!</definedName>
    <definedName name="d" localSheetId="25">#REF!</definedName>
    <definedName name="d" localSheetId="26">#REF!</definedName>
    <definedName name="d" localSheetId="27">#REF!</definedName>
    <definedName name="d" localSheetId="28">#REF!</definedName>
    <definedName name="d" localSheetId="29">#REF!</definedName>
    <definedName name="d" localSheetId="30">#REF!</definedName>
    <definedName name="d" localSheetId="31">#REF!</definedName>
    <definedName name="d" localSheetId="32">#REF!</definedName>
    <definedName name="d" localSheetId="33">#REF!</definedName>
    <definedName name="d" localSheetId="34">#REF!</definedName>
    <definedName name="d" localSheetId="35">#REF!</definedName>
    <definedName name="d" localSheetId="36">#REF!</definedName>
    <definedName name="d" localSheetId="37">#REF!</definedName>
    <definedName name="d" localSheetId="38">#REF!</definedName>
    <definedName name="d" localSheetId="39">#REF!</definedName>
    <definedName name="d" localSheetId="40">#REF!</definedName>
    <definedName name="d" localSheetId="41">#REF!</definedName>
    <definedName name="d" localSheetId="42">#REF!</definedName>
    <definedName name="d" localSheetId="43">#REF!</definedName>
    <definedName name="d">#REF!</definedName>
    <definedName name="DATOS">[4]C_ESTE_1!$A$2:$DY$130</definedName>
    <definedName name="DSF" localSheetId="0">#REF!</definedName>
    <definedName name="DSF" localSheetId="44">#REF!</definedName>
    <definedName name="DSF" localSheetId="45">#REF!</definedName>
    <definedName name="DSF" localSheetId="46">#REF!</definedName>
    <definedName name="DSF" localSheetId="47">#REF!</definedName>
    <definedName name="DSF" localSheetId="48">#REF!</definedName>
    <definedName name="DSF" localSheetId="49">#REF!</definedName>
    <definedName name="DSF" localSheetId="50">#REF!</definedName>
    <definedName name="DSF" localSheetId="5">#REF!</definedName>
    <definedName name="DSF" localSheetId="6">#REF!</definedName>
    <definedName name="DSF" localSheetId="7">#REF!</definedName>
    <definedName name="DSF" localSheetId="8">#REF!</definedName>
    <definedName name="DSF" localSheetId="9">#REF!</definedName>
    <definedName name="DSF" localSheetId="10">#REF!</definedName>
    <definedName name="DSF" localSheetId="11">#REF!</definedName>
    <definedName name="DSF" localSheetId="12">#REF!</definedName>
    <definedName name="DSF" localSheetId="13">#REF!</definedName>
    <definedName name="DSF" localSheetId="14">#REF!</definedName>
    <definedName name="DSF" localSheetId="15">#REF!</definedName>
    <definedName name="DSF" localSheetId="16">#REF!</definedName>
    <definedName name="DSF" localSheetId="17">#REF!</definedName>
    <definedName name="DSF" localSheetId="18">#REF!</definedName>
    <definedName name="DSF" localSheetId="19">#REF!</definedName>
    <definedName name="DSF" localSheetId="20">#REF!</definedName>
    <definedName name="DSF" localSheetId="21">#REF!</definedName>
    <definedName name="DSF" localSheetId="22">#REF!</definedName>
    <definedName name="DSF" localSheetId="23">#REF!</definedName>
    <definedName name="DSF" localSheetId="24">#REF!</definedName>
    <definedName name="DSF" localSheetId="25">#REF!</definedName>
    <definedName name="DSF" localSheetId="26">#REF!</definedName>
    <definedName name="DSF" localSheetId="27">#REF!</definedName>
    <definedName name="DSF" localSheetId="28">#REF!</definedName>
    <definedName name="DSF" localSheetId="29">#REF!</definedName>
    <definedName name="DSF" localSheetId="30">#REF!</definedName>
    <definedName name="DSF" localSheetId="31">#REF!</definedName>
    <definedName name="DSF" localSheetId="32">#REF!</definedName>
    <definedName name="DSF" localSheetId="33">#REF!</definedName>
    <definedName name="DSF" localSheetId="34">#REF!</definedName>
    <definedName name="DSF" localSheetId="35">#REF!</definedName>
    <definedName name="DSF" localSheetId="36">#REF!</definedName>
    <definedName name="DSF" localSheetId="37">#REF!</definedName>
    <definedName name="DSF" localSheetId="38">#REF!</definedName>
    <definedName name="DSF" localSheetId="39">#REF!</definedName>
    <definedName name="DSF" localSheetId="40">#REF!</definedName>
    <definedName name="DSF" localSheetId="41">#REF!</definedName>
    <definedName name="DSF" localSheetId="42">#REF!</definedName>
    <definedName name="DSF" localSheetId="43">#REF!</definedName>
    <definedName name="DSF">#REF!</definedName>
    <definedName name="FIC" localSheetId="2">[1]Datos!$H$14</definedName>
    <definedName name="FIC">[2]Datos!$H$14</definedName>
    <definedName name="FIO" localSheetId="2">[1]Datos!$H$13</definedName>
    <definedName name="FIO">[2]Datos!$H$13</definedName>
    <definedName name="marina" localSheetId="0">'[5]Informe Semanal 1'!#REF!</definedName>
    <definedName name="marina" localSheetId="54">'[5]Informe Semanal 1'!#REF!</definedName>
    <definedName name="marina" localSheetId="44">'[5]Informe Semanal 1'!#REF!</definedName>
    <definedName name="marina" localSheetId="45">'[5]Informe Semanal 1'!#REF!</definedName>
    <definedName name="marina" localSheetId="46">'[5]Informe Semanal 1'!#REF!</definedName>
    <definedName name="marina" localSheetId="47">'[5]Informe Semanal 1'!#REF!</definedName>
    <definedName name="marina" localSheetId="48">'[5]Informe Semanal 1'!#REF!</definedName>
    <definedName name="marina" localSheetId="49">'[5]Informe Semanal 1'!#REF!</definedName>
    <definedName name="marina" localSheetId="50">'[5]Informe Semanal 1'!#REF!</definedName>
    <definedName name="marina" localSheetId="5">'[5]Informe Semanal 1'!#REF!</definedName>
    <definedName name="marina" localSheetId="6">'[5]Informe Semanal 1'!#REF!</definedName>
    <definedName name="marina" localSheetId="7">'[5]Informe Semanal 1'!#REF!</definedName>
    <definedName name="marina" localSheetId="8">'[5]Informe Semanal 1'!#REF!</definedName>
    <definedName name="marina" localSheetId="9">'[5]Informe Semanal 1'!#REF!</definedName>
    <definedName name="marina" localSheetId="10">'[5]Informe Semanal 1'!#REF!</definedName>
    <definedName name="marina" localSheetId="11">'[5]Informe Semanal 1'!#REF!</definedName>
    <definedName name="marina" localSheetId="12">'[5]Informe Semanal 1'!#REF!</definedName>
    <definedName name="marina" localSheetId="13">'[5]Informe Semanal 1'!#REF!</definedName>
    <definedName name="marina" localSheetId="14">'[5]Informe Semanal 1'!#REF!</definedName>
    <definedName name="marina" localSheetId="15">'[5]Informe Semanal 1'!#REF!</definedName>
    <definedName name="marina" localSheetId="16">'[5]Informe Semanal 1'!#REF!</definedName>
    <definedName name="marina" localSheetId="17">'[5]Informe Semanal 1'!#REF!</definedName>
    <definedName name="marina" localSheetId="18">'[5]Informe Semanal 1'!#REF!</definedName>
    <definedName name="marina" localSheetId="19">'[5]Informe Semanal 1'!#REF!</definedName>
    <definedName name="marina" localSheetId="20">'[5]Informe Semanal 1'!#REF!</definedName>
    <definedName name="marina" localSheetId="21">'[5]Informe Semanal 1'!#REF!</definedName>
    <definedName name="marina" localSheetId="22">'[5]Informe Semanal 1'!#REF!</definedName>
    <definedName name="marina" localSheetId="23">'[5]Informe Semanal 1'!#REF!</definedName>
    <definedName name="marina" localSheetId="24">'[5]Informe Semanal 1'!#REF!</definedName>
    <definedName name="marina" localSheetId="25">'[5]Informe Semanal 1'!#REF!</definedName>
    <definedName name="marina" localSheetId="26">'[5]Informe Semanal 1'!#REF!</definedName>
    <definedName name="marina" localSheetId="27">'[5]Informe Semanal 1'!#REF!</definedName>
    <definedName name="marina" localSheetId="28">'[5]Informe Semanal 1'!#REF!</definedName>
    <definedName name="marina" localSheetId="29">'[5]Informe Semanal 1'!#REF!</definedName>
    <definedName name="marina" localSheetId="30">'[5]Informe Semanal 1'!#REF!</definedName>
    <definedName name="marina" localSheetId="31">'[5]Informe Semanal 1'!#REF!</definedName>
    <definedName name="marina" localSheetId="32">'[5]Informe Semanal 1'!#REF!</definedName>
    <definedName name="marina" localSheetId="33">'[5]Informe Semanal 1'!#REF!</definedName>
    <definedName name="marina" localSheetId="34">'[5]Informe Semanal 1'!#REF!</definedName>
    <definedName name="marina" localSheetId="35">'[5]Informe Semanal 1'!#REF!</definedName>
    <definedName name="marina" localSheetId="36">'[5]Informe Semanal 1'!#REF!</definedName>
    <definedName name="marina" localSheetId="37">'[5]Informe Semanal 1'!#REF!</definedName>
    <definedName name="marina" localSheetId="38">'[5]Informe Semanal 1'!#REF!</definedName>
    <definedName name="marina" localSheetId="39">'[5]Informe Semanal 1'!#REF!</definedName>
    <definedName name="marina" localSheetId="40">'[5]Informe Semanal 1'!#REF!</definedName>
    <definedName name="marina" localSheetId="41">'[5]Informe Semanal 1'!#REF!</definedName>
    <definedName name="marina" localSheetId="42">'[5]Informe Semanal 1'!#REF!</definedName>
    <definedName name="marina" localSheetId="43">'[5]Informe Semanal 1'!#REF!</definedName>
    <definedName name="marina">'[5]Informe Semanal 1'!#REF!</definedName>
    <definedName name="Periodo">[3]Hoja1!$C$1</definedName>
    <definedName name="PRIMERO">'[5]Informe Semanal 1'!$V$43:$W$43</definedName>
    <definedName name="REND" localSheetId="0">'[2]Proyectos incrementales'!#REF!</definedName>
    <definedName name="REND" localSheetId="54">'[2]Proyectos incrementales'!#REF!</definedName>
    <definedName name="REND" localSheetId="44">'[2]Proyectos incrementales'!#REF!</definedName>
    <definedName name="REND" localSheetId="45">'[2]Proyectos incrementales'!#REF!</definedName>
    <definedName name="REND" localSheetId="46">'[2]Proyectos incrementales'!#REF!</definedName>
    <definedName name="REND" localSheetId="47">'[2]Proyectos incrementales'!#REF!</definedName>
    <definedName name="REND" localSheetId="48">'[2]Proyectos incrementales'!#REF!</definedName>
    <definedName name="REND" localSheetId="49">'[2]Proyectos incrementales'!#REF!</definedName>
    <definedName name="REND" localSheetId="50">'[2]Proyectos incrementales'!#REF!</definedName>
    <definedName name="REND" localSheetId="2">'[1]Proyectos incrementales'!#REF!</definedName>
    <definedName name="REND" localSheetId="5">'[2]Proyectos incrementales'!#REF!</definedName>
    <definedName name="REND" localSheetId="6">'[2]Proyectos incrementales'!#REF!</definedName>
    <definedName name="REND" localSheetId="7">'[2]Proyectos incrementales'!#REF!</definedName>
    <definedName name="REND" localSheetId="8">'[2]Proyectos incrementales'!#REF!</definedName>
    <definedName name="REND" localSheetId="9">'[2]Proyectos incrementales'!#REF!</definedName>
    <definedName name="REND" localSheetId="10">'[2]Proyectos incrementales'!#REF!</definedName>
    <definedName name="REND" localSheetId="11">'[2]Proyectos incrementales'!#REF!</definedName>
    <definedName name="REND" localSheetId="12">'[2]Proyectos incrementales'!#REF!</definedName>
    <definedName name="REND" localSheetId="13">'[2]Proyectos incrementales'!#REF!</definedName>
    <definedName name="REND" localSheetId="14">'[2]Proyectos incrementales'!#REF!</definedName>
    <definedName name="REND" localSheetId="15">'[2]Proyectos incrementales'!#REF!</definedName>
    <definedName name="REND" localSheetId="16">'[2]Proyectos incrementales'!#REF!</definedName>
    <definedName name="REND" localSheetId="17">'[2]Proyectos incrementales'!#REF!</definedName>
    <definedName name="REND" localSheetId="18">'[2]Proyectos incrementales'!#REF!</definedName>
    <definedName name="REND" localSheetId="19">'[2]Proyectos incrementales'!#REF!</definedName>
    <definedName name="REND" localSheetId="20">'[2]Proyectos incrementales'!#REF!</definedName>
    <definedName name="REND" localSheetId="21">'[2]Proyectos incrementales'!#REF!</definedName>
    <definedName name="REND" localSheetId="22">'[2]Proyectos incrementales'!#REF!</definedName>
    <definedName name="REND" localSheetId="23">'[2]Proyectos incrementales'!#REF!</definedName>
    <definedName name="REND" localSheetId="24">'[2]Proyectos incrementales'!#REF!</definedName>
    <definedName name="REND" localSheetId="25">'[2]Proyectos incrementales'!#REF!</definedName>
    <definedName name="REND" localSheetId="26">'[2]Proyectos incrementales'!#REF!</definedName>
    <definedName name="REND" localSheetId="27">'[2]Proyectos incrementales'!#REF!</definedName>
    <definedName name="REND" localSheetId="28">'[2]Proyectos incrementales'!#REF!</definedName>
    <definedName name="REND" localSheetId="29">'[2]Proyectos incrementales'!#REF!</definedName>
    <definedName name="REND" localSheetId="30">'[2]Proyectos incrementales'!#REF!</definedName>
    <definedName name="REND" localSheetId="31">'[2]Proyectos incrementales'!#REF!</definedName>
    <definedName name="REND" localSheetId="32">'[2]Proyectos incrementales'!#REF!</definedName>
    <definedName name="REND" localSheetId="33">'[2]Proyectos incrementales'!#REF!</definedName>
    <definedName name="REND" localSheetId="34">'[2]Proyectos incrementales'!#REF!</definedName>
    <definedName name="REND" localSheetId="35">'[2]Proyectos incrementales'!#REF!</definedName>
    <definedName name="REND" localSheetId="36">'[2]Proyectos incrementales'!#REF!</definedName>
    <definedName name="REND" localSheetId="37">'[2]Proyectos incrementales'!#REF!</definedName>
    <definedName name="REND" localSheetId="38">'[2]Proyectos incrementales'!#REF!</definedName>
    <definedName name="REND" localSheetId="39">'[2]Proyectos incrementales'!#REF!</definedName>
    <definedName name="REND" localSheetId="40">'[2]Proyectos incrementales'!#REF!</definedName>
    <definedName name="REND" localSheetId="41">'[2]Proyectos incrementales'!#REF!</definedName>
    <definedName name="REND" localSheetId="42">'[2]Proyectos incrementales'!#REF!</definedName>
    <definedName name="REND" localSheetId="43">'[2]Proyectos incrementales'!#REF!</definedName>
    <definedName name="REND">'[2]Proyectos incrementales'!#REF!</definedName>
    <definedName name="s" localSheetId="0">#REF!</definedName>
    <definedName name="s" localSheetId="54">#REF!</definedName>
    <definedName name="s" localSheetId="44">#REF!</definedName>
    <definedName name="s" localSheetId="45">#REF!</definedName>
    <definedName name="s" localSheetId="46">#REF!</definedName>
    <definedName name="s" localSheetId="47">#REF!</definedName>
    <definedName name="s" localSheetId="48">#REF!</definedName>
    <definedName name="s" localSheetId="49">#REF!</definedName>
    <definedName name="s" localSheetId="50">#REF!</definedName>
    <definedName name="s" localSheetId="5">#REF!</definedName>
    <definedName name="s" localSheetId="6">#REF!</definedName>
    <definedName name="s" localSheetId="7">#REF!</definedName>
    <definedName name="s" localSheetId="8">#REF!</definedName>
    <definedName name="s" localSheetId="9">#REF!</definedName>
    <definedName name="s" localSheetId="10">#REF!</definedName>
    <definedName name="s" localSheetId="11">#REF!</definedName>
    <definedName name="s" localSheetId="12">#REF!</definedName>
    <definedName name="s" localSheetId="13">#REF!</definedName>
    <definedName name="s" localSheetId="14">#REF!</definedName>
    <definedName name="s" localSheetId="15">#REF!</definedName>
    <definedName name="s" localSheetId="16">#REF!</definedName>
    <definedName name="s" localSheetId="17">#REF!</definedName>
    <definedName name="s" localSheetId="18">#REF!</definedName>
    <definedName name="s" localSheetId="19">#REF!</definedName>
    <definedName name="s" localSheetId="20">#REF!</definedName>
    <definedName name="s" localSheetId="21">#REF!</definedName>
    <definedName name="s" localSheetId="22">#REF!</definedName>
    <definedName name="s" localSheetId="23">#REF!</definedName>
    <definedName name="s" localSheetId="24">#REF!</definedName>
    <definedName name="s" localSheetId="25">#REF!</definedName>
    <definedName name="s" localSheetId="26">#REF!</definedName>
    <definedName name="s" localSheetId="27">#REF!</definedName>
    <definedName name="s" localSheetId="28">#REF!</definedName>
    <definedName name="s" localSheetId="29">#REF!</definedName>
    <definedName name="s" localSheetId="30">#REF!</definedName>
    <definedName name="s" localSheetId="31">#REF!</definedName>
    <definedName name="s" localSheetId="32">#REF!</definedName>
    <definedName name="s" localSheetId="33">#REF!</definedName>
    <definedName name="s" localSheetId="34">#REF!</definedName>
    <definedName name="s" localSheetId="35">#REF!</definedName>
    <definedName name="s" localSheetId="36">#REF!</definedName>
    <definedName name="s" localSheetId="37">#REF!</definedName>
    <definedName name="s" localSheetId="38">#REF!</definedName>
    <definedName name="s" localSheetId="39">#REF!</definedName>
    <definedName name="s" localSheetId="40">#REF!</definedName>
    <definedName name="s" localSheetId="41">#REF!</definedName>
    <definedName name="s" localSheetId="42">#REF!</definedName>
    <definedName name="s" localSheetId="43">#REF!</definedName>
    <definedName name="s">#REF!</definedName>
    <definedName name="_xlnm.Print_Titles" localSheetId="0">CAPITULOS!$1:$5</definedName>
    <definedName name="_xlnm.Print_Titles" localSheetId="51">MATERIALES!$1:$5</definedName>
    <definedName name="_xlnm.Print_Titles" localSheetId="1">PRESUPUESTO!$1:$5</definedName>
  </definedNames>
  <calcPr calcId="145621"/>
</workbook>
</file>

<file path=xl/calcChain.xml><?xml version="1.0" encoding="utf-8"?>
<calcChain xmlns="http://schemas.openxmlformats.org/spreadsheetml/2006/main">
  <c r="E12" i="11" l="1"/>
  <c r="E11" i="11"/>
  <c r="E10" i="11"/>
  <c r="E9" i="11"/>
  <c r="E8" i="11"/>
  <c r="F7" i="11"/>
  <c r="D73" i="11"/>
  <c r="D72" i="11"/>
  <c r="D70" i="11"/>
  <c r="D69" i="11"/>
  <c r="D67" i="11"/>
  <c r="D66" i="11"/>
  <c r="D64" i="11"/>
  <c r="D62" i="11"/>
  <c r="D61" i="11"/>
  <c r="D60" i="11"/>
  <c r="D58" i="11"/>
  <c r="D57" i="11"/>
  <c r="D55" i="11"/>
  <c r="D54" i="11"/>
  <c r="D53" i="11"/>
  <c r="D52" i="11"/>
  <c r="D51" i="11"/>
  <c r="D50" i="11"/>
  <c r="D48" i="11"/>
  <c r="D47" i="11"/>
  <c r="D40" i="11"/>
  <c r="D41" i="11"/>
  <c r="D42" i="11"/>
  <c r="D43" i="11"/>
  <c r="D44" i="11"/>
  <c r="D45" i="11"/>
  <c r="D46" i="11"/>
  <c r="D39" i="11"/>
  <c r="D37" i="11"/>
  <c r="D36" i="11"/>
  <c r="D35" i="11"/>
  <c r="D34" i="11"/>
  <c r="D33" i="11"/>
  <c r="D32" i="11"/>
  <c r="D31" i="11"/>
  <c r="D30" i="11"/>
  <c r="D28" i="11"/>
  <c r="D27" i="11"/>
  <c r="D26" i="11"/>
  <c r="D25" i="11"/>
  <c r="D23" i="11"/>
  <c r="D22" i="11"/>
  <c r="D21" i="11"/>
  <c r="D19" i="11"/>
  <c r="D18" i="11"/>
  <c r="D17" i="11"/>
  <c r="D16" i="11"/>
  <c r="D15" i="11"/>
  <c r="D14" i="11"/>
  <c r="C68" i="31"/>
  <c r="C67" i="31" s="1"/>
  <c r="C45" i="31"/>
  <c r="B4" i="75"/>
  <c r="B8" i="75"/>
  <c r="C8" i="75"/>
  <c r="A8" i="75"/>
  <c r="C28" i="75"/>
  <c r="B28" i="75"/>
  <c r="A28" i="75"/>
  <c r="C20" i="75"/>
  <c r="B20" i="75"/>
  <c r="A20" i="75"/>
  <c r="C19" i="75"/>
  <c r="B19" i="75"/>
  <c r="A19" i="75"/>
  <c r="C18" i="75"/>
  <c r="B18" i="75"/>
  <c r="A18" i="75"/>
  <c r="F3" i="75"/>
  <c r="B3" i="75"/>
  <c r="F8" i="75"/>
  <c r="F9" i="75"/>
  <c r="F10" i="75"/>
  <c r="F11" i="75"/>
  <c r="F12" i="75"/>
  <c r="F13" i="75"/>
  <c r="F14" i="75"/>
  <c r="F18" i="75"/>
  <c r="F19" i="75"/>
  <c r="F20" i="75"/>
  <c r="F21" i="75"/>
  <c r="F22" i="75"/>
  <c r="F23" i="75"/>
  <c r="F24" i="75"/>
  <c r="F29" i="75"/>
  <c r="F30" i="75"/>
  <c r="F31" i="75"/>
  <c r="C9" i="33"/>
  <c r="B9" i="33"/>
  <c r="A9" i="33"/>
  <c r="C9" i="20"/>
  <c r="B9" i="20"/>
  <c r="A9" i="20"/>
  <c r="C22" i="33"/>
  <c r="B22" i="33"/>
  <c r="A22" i="33"/>
  <c r="C21" i="33"/>
  <c r="B21" i="33"/>
  <c r="A21" i="33"/>
  <c r="C22" i="20"/>
  <c r="B22" i="20"/>
  <c r="A22" i="20"/>
  <c r="C21" i="20"/>
  <c r="B21" i="20"/>
  <c r="A21" i="20"/>
  <c r="C19" i="50"/>
  <c r="B19" i="50"/>
  <c r="A19" i="50"/>
  <c r="C19" i="74"/>
  <c r="B19" i="74"/>
  <c r="A19" i="74"/>
  <c r="C19" i="73"/>
  <c r="B19" i="73"/>
  <c r="A19" i="73"/>
  <c r="C24" i="35"/>
  <c r="B24" i="35"/>
  <c r="A24" i="35"/>
  <c r="B24" i="18"/>
  <c r="A24" i="18"/>
  <c r="C24" i="18"/>
  <c r="F28" i="7"/>
  <c r="F15" i="75" l="1"/>
  <c r="F32" i="75"/>
  <c r="F25" i="75"/>
  <c r="F10" i="70"/>
  <c r="F21" i="72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C18" i="41"/>
  <c r="B18" i="41"/>
  <c r="A18" i="41"/>
  <c r="B28" i="20"/>
  <c r="A28" i="20"/>
  <c r="B28" i="14"/>
  <c r="A28" i="14"/>
  <c r="C20" i="14"/>
  <c r="B20" i="14"/>
  <c r="A20" i="14"/>
  <c r="C19" i="14"/>
  <c r="B19" i="14"/>
  <c r="A19" i="14"/>
  <c r="C18" i="14"/>
  <c r="B18" i="14"/>
  <c r="A18" i="14"/>
  <c r="C9" i="9"/>
  <c r="B9" i="9"/>
  <c r="A9" i="9"/>
  <c r="C9" i="8"/>
  <c r="B9" i="8"/>
  <c r="A9" i="8"/>
  <c r="C8" i="8"/>
  <c r="B8" i="8"/>
  <c r="A8" i="8"/>
  <c r="C9" i="7"/>
  <c r="B9" i="7"/>
  <c r="A9" i="7"/>
  <c r="C8" i="7"/>
  <c r="B8" i="7"/>
  <c r="A8" i="7"/>
  <c r="C24" i="5"/>
  <c r="B24" i="5"/>
  <c r="A24" i="5"/>
  <c r="C23" i="5"/>
  <c r="B23" i="5"/>
  <c r="A23" i="5"/>
  <c r="C22" i="5"/>
  <c r="B22" i="5"/>
  <c r="A22" i="5"/>
  <c r="C21" i="5"/>
  <c r="B21" i="5"/>
  <c r="A21" i="5"/>
  <c r="C20" i="5"/>
  <c r="B20" i="5"/>
  <c r="A20" i="5"/>
  <c r="C19" i="5"/>
  <c r="B19" i="5"/>
  <c r="A19" i="5"/>
  <c r="C18" i="5"/>
  <c r="B18" i="5"/>
  <c r="A18" i="5"/>
  <c r="C24" i="3"/>
  <c r="B24" i="3"/>
  <c r="A20" i="3"/>
  <c r="A24" i="3"/>
  <c r="C23" i="3"/>
  <c r="B23" i="3"/>
  <c r="A23" i="3"/>
  <c r="C22" i="3"/>
  <c r="B22" i="3"/>
  <c r="A22" i="3"/>
  <c r="C21" i="3"/>
  <c r="B21" i="3"/>
  <c r="A21" i="3"/>
  <c r="C20" i="3"/>
  <c r="C19" i="3"/>
  <c r="B19" i="3"/>
  <c r="A19" i="3"/>
  <c r="C18" i="3"/>
  <c r="B18" i="3"/>
  <c r="A18" i="3"/>
  <c r="C17" i="3"/>
  <c r="B17" i="3"/>
  <c r="A17" i="3"/>
  <c r="F33" i="75" l="1"/>
  <c r="E14" i="11" s="1"/>
  <c r="F14" i="11" s="1"/>
  <c r="F35" i="75"/>
  <c r="C17" i="5"/>
  <c r="A17" i="5"/>
  <c r="A28" i="49"/>
  <c r="C19" i="49"/>
  <c r="B19" i="49"/>
  <c r="A19" i="49"/>
  <c r="C18" i="49"/>
  <c r="B18" i="49"/>
  <c r="A18" i="49"/>
  <c r="A30" i="46"/>
  <c r="C26" i="46"/>
  <c r="F26" i="46" s="1"/>
  <c r="B26" i="46"/>
  <c r="A26" i="46"/>
  <c r="C25" i="46"/>
  <c r="F25" i="46" s="1"/>
  <c r="B25" i="46"/>
  <c r="A25" i="46"/>
  <c r="C24" i="46"/>
  <c r="F24" i="46" s="1"/>
  <c r="B24" i="46"/>
  <c r="A24" i="46"/>
  <c r="C23" i="46"/>
  <c r="F23" i="46" s="1"/>
  <c r="B23" i="46"/>
  <c r="A23" i="46"/>
  <c r="C22" i="46"/>
  <c r="F22" i="46" s="1"/>
  <c r="B22" i="46"/>
  <c r="A22" i="46"/>
  <c r="C21" i="46"/>
  <c r="F21" i="46" s="1"/>
  <c r="B21" i="46"/>
  <c r="A21" i="46"/>
  <c r="C20" i="46"/>
  <c r="F20" i="46" s="1"/>
  <c r="B20" i="46"/>
  <c r="A20" i="46"/>
  <c r="C19" i="46"/>
  <c r="F19" i="46" s="1"/>
  <c r="B19" i="46"/>
  <c r="A19" i="46"/>
  <c r="C18" i="46"/>
  <c r="F18" i="46" s="1"/>
  <c r="B18" i="46"/>
  <c r="A18" i="46"/>
  <c r="C17" i="46"/>
  <c r="B17" i="46"/>
  <c r="A17" i="46"/>
  <c r="C16" i="46"/>
  <c r="B16" i="46"/>
  <c r="A16" i="46"/>
  <c r="C15" i="46"/>
  <c r="B15" i="46"/>
  <c r="A15" i="46"/>
  <c r="C14" i="46"/>
  <c r="B14" i="46"/>
  <c r="A14" i="46"/>
  <c r="C13" i="46"/>
  <c r="B13" i="46"/>
  <c r="A13" i="46"/>
  <c r="B28" i="17"/>
  <c r="A28" i="17"/>
  <c r="B28" i="16"/>
  <c r="A28" i="16"/>
  <c r="A29" i="48"/>
  <c r="C25" i="48"/>
  <c r="F25" i="48" s="1"/>
  <c r="B25" i="48"/>
  <c r="A25" i="48"/>
  <c r="F37" i="75" l="1"/>
  <c r="F36" i="75"/>
  <c r="F38" i="75" s="1"/>
  <c r="F39" i="75" s="1"/>
  <c r="C24" i="48"/>
  <c r="F24" i="48" s="1"/>
  <c r="B24" i="48"/>
  <c r="A24" i="48"/>
  <c r="C23" i="48"/>
  <c r="F23" i="48" s="1"/>
  <c r="B23" i="48"/>
  <c r="A23" i="48"/>
  <c r="C22" i="48"/>
  <c r="F22" i="48" s="1"/>
  <c r="B22" i="48"/>
  <c r="A22" i="48"/>
  <c r="C21" i="48"/>
  <c r="F21" i="48" s="1"/>
  <c r="B21" i="48"/>
  <c r="A21" i="48"/>
  <c r="C20" i="48"/>
  <c r="F20" i="48" s="1"/>
  <c r="B20" i="48"/>
  <c r="A20" i="48"/>
  <c r="C19" i="48"/>
  <c r="F19" i="48" s="1"/>
  <c r="B19" i="48"/>
  <c r="A19" i="48"/>
  <c r="C18" i="48"/>
  <c r="F18" i="48" s="1"/>
  <c r="B18" i="48"/>
  <c r="A18" i="48"/>
  <c r="C17" i="48"/>
  <c r="F17" i="48" s="1"/>
  <c r="B17" i="48"/>
  <c r="A17" i="48"/>
  <c r="C16" i="48"/>
  <c r="B16" i="48"/>
  <c r="A16" i="48"/>
  <c r="C15" i="48"/>
  <c r="B15" i="48"/>
  <c r="A15" i="48"/>
  <c r="C14" i="48"/>
  <c r="B14" i="48"/>
  <c r="A14" i="48"/>
  <c r="C13" i="48"/>
  <c r="B13" i="48"/>
  <c r="A13" i="48"/>
  <c r="A28" i="37" l="1"/>
  <c r="C19" i="37"/>
  <c r="B19" i="37"/>
  <c r="A19" i="37"/>
  <c r="C18" i="37"/>
  <c r="B18" i="37"/>
  <c r="A18" i="37"/>
  <c r="A28" i="36"/>
  <c r="C24" i="36"/>
  <c r="B24" i="36"/>
  <c r="A24" i="36"/>
  <c r="C23" i="36"/>
  <c r="F23" i="36" s="1"/>
  <c r="B23" i="36"/>
  <c r="A23" i="36"/>
  <c r="C22" i="36"/>
  <c r="B22" i="36"/>
  <c r="A22" i="36"/>
  <c r="C21" i="36"/>
  <c r="F21" i="36" s="1"/>
  <c r="B21" i="36"/>
  <c r="A21" i="36"/>
  <c r="C20" i="36"/>
  <c r="F20" i="36" s="1"/>
  <c r="B20" i="36"/>
  <c r="A20" i="36"/>
  <c r="C19" i="36"/>
  <c r="B19" i="36"/>
  <c r="A19" i="36"/>
  <c r="C18" i="36"/>
  <c r="B18" i="36"/>
  <c r="A18" i="36"/>
  <c r="C17" i="36"/>
  <c r="B17" i="36"/>
  <c r="A17" i="36"/>
  <c r="C16" i="36"/>
  <c r="B16" i="36"/>
  <c r="A16" i="36"/>
  <c r="H30" i="35"/>
  <c r="A28" i="35"/>
  <c r="F24" i="35"/>
  <c r="C23" i="35"/>
  <c r="F23" i="35" s="1"/>
  <c r="B23" i="35"/>
  <c r="A23" i="35"/>
  <c r="E25" i="35"/>
  <c r="C22" i="35"/>
  <c r="B22" i="35"/>
  <c r="A22" i="35"/>
  <c r="C21" i="35"/>
  <c r="B21" i="35"/>
  <c r="A21" i="35"/>
  <c r="C20" i="35"/>
  <c r="B20" i="35"/>
  <c r="A20" i="35"/>
  <c r="C19" i="35"/>
  <c r="B19" i="35"/>
  <c r="A19" i="35"/>
  <c r="C18" i="35"/>
  <c r="B18" i="35"/>
  <c r="A18" i="35"/>
  <c r="C17" i="35"/>
  <c r="B17" i="35"/>
  <c r="A17" i="35"/>
  <c r="C16" i="35"/>
  <c r="B16" i="35"/>
  <c r="A16" i="35"/>
  <c r="B28" i="67" l="1"/>
  <c r="A28" i="67"/>
  <c r="C18" i="67"/>
  <c r="B18" i="67"/>
  <c r="A18" i="67"/>
  <c r="B28" i="66"/>
  <c r="A28" i="66"/>
  <c r="C18" i="66"/>
  <c r="B18" i="66"/>
  <c r="A18" i="66"/>
  <c r="B28" i="65"/>
  <c r="A28" i="65"/>
  <c r="C19" i="65"/>
  <c r="B19" i="65"/>
  <c r="A19" i="65"/>
  <c r="C18" i="65"/>
  <c r="B18" i="65"/>
  <c r="A18" i="65"/>
  <c r="B28" i="64"/>
  <c r="A28" i="64"/>
  <c r="C19" i="64"/>
  <c r="B19" i="64"/>
  <c r="A19" i="64"/>
  <c r="C18" i="64"/>
  <c r="B18" i="64"/>
  <c r="A18" i="64"/>
  <c r="B19" i="63"/>
  <c r="C19" i="63"/>
  <c r="A19" i="63"/>
  <c r="F19" i="63"/>
  <c r="B28" i="63"/>
  <c r="A28" i="63"/>
  <c r="C18" i="63"/>
  <c r="B18" i="63"/>
  <c r="A18" i="63"/>
  <c r="C19" i="12"/>
  <c r="B19" i="12"/>
  <c r="A19" i="12"/>
  <c r="B28" i="62"/>
  <c r="A28" i="62"/>
  <c r="C20" i="62"/>
  <c r="B20" i="62"/>
  <c r="A20" i="62"/>
  <c r="C19" i="62"/>
  <c r="B19" i="62"/>
  <c r="A19" i="62"/>
  <c r="C18" i="62"/>
  <c r="B18" i="62"/>
  <c r="A18" i="62"/>
  <c r="B28" i="61"/>
  <c r="A28" i="61"/>
  <c r="C21" i="61"/>
  <c r="B21" i="61"/>
  <c r="A21" i="61"/>
  <c r="C20" i="61"/>
  <c r="B20" i="61"/>
  <c r="A20" i="61"/>
  <c r="C19" i="61"/>
  <c r="B19" i="61"/>
  <c r="A19" i="61"/>
  <c r="C18" i="61"/>
  <c r="B18" i="61"/>
  <c r="A18" i="61"/>
  <c r="C20" i="60"/>
  <c r="B20" i="60"/>
  <c r="A20" i="60"/>
  <c r="C19" i="60"/>
  <c r="B19" i="60"/>
  <c r="A19" i="60"/>
  <c r="C18" i="60"/>
  <c r="A18" i="60"/>
  <c r="B28" i="58"/>
  <c r="A28" i="58"/>
  <c r="C20" i="58"/>
  <c r="B20" i="58"/>
  <c r="A20" i="58"/>
  <c r="C19" i="58"/>
  <c r="B19" i="58"/>
  <c r="A19" i="58"/>
  <c r="C18" i="58"/>
  <c r="B18" i="58"/>
  <c r="A18" i="58"/>
  <c r="B29" i="57"/>
  <c r="A29" i="57"/>
  <c r="C25" i="57"/>
  <c r="F25" i="57" s="1"/>
  <c r="B25" i="57"/>
  <c r="A25" i="57"/>
  <c r="C24" i="57"/>
  <c r="B24" i="57"/>
  <c r="A24" i="57"/>
  <c r="C23" i="57"/>
  <c r="B23" i="57"/>
  <c r="A23" i="57"/>
  <c r="C22" i="57"/>
  <c r="B22" i="57"/>
  <c r="A22" i="57"/>
  <c r="C21" i="57"/>
  <c r="B21" i="57"/>
  <c r="A21" i="57"/>
  <c r="C20" i="57"/>
  <c r="B20" i="57"/>
  <c r="A20" i="57"/>
  <c r="C19" i="57"/>
  <c r="B19" i="57"/>
  <c r="A19" i="57"/>
  <c r="C18" i="57"/>
  <c r="B18" i="57"/>
  <c r="A18" i="57"/>
  <c r="C28" i="54"/>
  <c r="B28" i="54"/>
  <c r="A28" i="54"/>
  <c r="C21" i="54"/>
  <c r="F21" i="54" s="1"/>
  <c r="B21" i="54"/>
  <c r="A21" i="54"/>
  <c r="C20" i="54"/>
  <c r="F20" i="54" s="1"/>
  <c r="B20" i="54"/>
  <c r="A20" i="54"/>
  <c r="C19" i="54"/>
  <c r="F19" i="54" s="1"/>
  <c r="B19" i="54"/>
  <c r="A19" i="54"/>
  <c r="C18" i="54"/>
  <c r="F18" i="54" s="1"/>
  <c r="B18" i="54"/>
  <c r="A18" i="54"/>
  <c r="B28" i="51"/>
  <c r="A28" i="51"/>
  <c r="C21" i="51"/>
  <c r="B21" i="51"/>
  <c r="A21" i="51"/>
  <c r="C20" i="51"/>
  <c r="B20" i="51"/>
  <c r="A20" i="51"/>
  <c r="C19" i="51"/>
  <c r="B19" i="51"/>
  <c r="A19" i="51"/>
  <c r="C18" i="51"/>
  <c r="B18" i="51"/>
  <c r="A18" i="51"/>
  <c r="C28" i="50"/>
  <c r="B28" i="50"/>
  <c r="A28" i="50"/>
  <c r="C23" i="50"/>
  <c r="F23" i="50" s="1"/>
  <c r="A23" i="50"/>
  <c r="B23" i="50"/>
  <c r="C22" i="50"/>
  <c r="F22" i="50" s="1"/>
  <c r="B22" i="50"/>
  <c r="A22" i="50"/>
  <c r="C21" i="50"/>
  <c r="F21" i="50" s="1"/>
  <c r="A21" i="50"/>
  <c r="C20" i="50"/>
  <c r="F20" i="50" s="1"/>
  <c r="B20" i="50"/>
  <c r="A20" i="50"/>
  <c r="F19" i="50"/>
  <c r="C18" i="50"/>
  <c r="F18" i="50" s="1"/>
  <c r="B18" i="50"/>
  <c r="A18" i="50"/>
  <c r="F3" i="50"/>
  <c r="B4" i="50"/>
  <c r="B3" i="50"/>
  <c r="A28" i="45"/>
  <c r="C18" i="45"/>
  <c r="B18" i="45"/>
  <c r="A18" i="45"/>
  <c r="A28" i="44"/>
  <c r="C18" i="44"/>
  <c r="B18" i="44"/>
  <c r="A18" i="44"/>
  <c r="C23" i="74"/>
  <c r="F23" i="74" s="1"/>
  <c r="B23" i="74"/>
  <c r="A23" i="74"/>
  <c r="F3" i="74"/>
  <c r="B4" i="74"/>
  <c r="B3" i="74"/>
  <c r="F31" i="74"/>
  <c r="F30" i="74"/>
  <c r="F29" i="74"/>
  <c r="C28" i="74"/>
  <c r="B28" i="74"/>
  <c r="A28" i="74"/>
  <c r="F24" i="74"/>
  <c r="C22" i="74"/>
  <c r="F22" i="74" s="1"/>
  <c r="B22" i="74"/>
  <c r="A22" i="74"/>
  <c r="C21" i="74"/>
  <c r="F21" i="74" s="1"/>
  <c r="A21" i="74"/>
  <c r="C20" i="74"/>
  <c r="F20" i="74" s="1"/>
  <c r="B20" i="74"/>
  <c r="A20" i="74"/>
  <c r="F19" i="74"/>
  <c r="C18" i="74"/>
  <c r="F18" i="74" s="1"/>
  <c r="F25" i="74" s="1"/>
  <c r="B18" i="74"/>
  <c r="A18" i="74"/>
  <c r="F14" i="74"/>
  <c r="F13" i="74"/>
  <c r="F12" i="74"/>
  <c r="F11" i="74"/>
  <c r="F10" i="74"/>
  <c r="F9" i="74"/>
  <c r="F8" i="74"/>
  <c r="B28" i="73"/>
  <c r="A28" i="73"/>
  <c r="C23" i="73"/>
  <c r="F23" i="73" s="1"/>
  <c r="B23" i="73"/>
  <c r="A23" i="73"/>
  <c r="C22" i="73"/>
  <c r="F22" i="73" s="1"/>
  <c r="B22" i="73"/>
  <c r="A22" i="73"/>
  <c r="C21" i="73"/>
  <c r="F21" i="73" s="1"/>
  <c r="A21" i="73"/>
  <c r="C20" i="73"/>
  <c r="F20" i="73" s="1"/>
  <c r="B20" i="73"/>
  <c r="A20" i="73"/>
  <c r="C18" i="73"/>
  <c r="F18" i="73" s="1"/>
  <c r="B18" i="73"/>
  <c r="A18" i="73"/>
  <c r="F3" i="73"/>
  <c r="B4" i="73"/>
  <c r="B3" i="73"/>
  <c r="F31" i="73"/>
  <c r="F30" i="73"/>
  <c r="F29" i="73"/>
  <c r="C28" i="73"/>
  <c r="F24" i="73"/>
  <c r="F19" i="73"/>
  <c r="F14" i="73"/>
  <c r="F13" i="73"/>
  <c r="F12" i="73"/>
  <c r="F11" i="73"/>
  <c r="F10" i="73"/>
  <c r="F9" i="73"/>
  <c r="F8" i="73"/>
  <c r="C18" i="43"/>
  <c r="B18" i="43"/>
  <c r="A18" i="43"/>
  <c r="C18" i="42"/>
  <c r="B18" i="42"/>
  <c r="A18" i="42"/>
  <c r="C19" i="40"/>
  <c r="A19" i="40"/>
  <c r="A28" i="41"/>
  <c r="A28" i="40"/>
  <c r="C18" i="40"/>
  <c r="A18" i="40"/>
  <c r="D8" i="70"/>
  <c r="B30" i="38"/>
  <c r="A30" i="38"/>
  <c r="C26" i="38"/>
  <c r="F26" i="38" s="1"/>
  <c r="B26" i="38"/>
  <c r="A26" i="38"/>
  <c r="C25" i="38"/>
  <c r="F25" i="38" s="1"/>
  <c r="B25" i="38"/>
  <c r="A25" i="38"/>
  <c r="C24" i="38"/>
  <c r="F24" i="38" s="1"/>
  <c r="B24" i="38"/>
  <c r="A24" i="38"/>
  <c r="C23" i="38"/>
  <c r="F23" i="38" s="1"/>
  <c r="B23" i="38"/>
  <c r="A23" i="38"/>
  <c r="C22" i="38"/>
  <c r="F22" i="38" s="1"/>
  <c r="B22" i="38"/>
  <c r="A22" i="38"/>
  <c r="C21" i="38"/>
  <c r="F21" i="38" s="1"/>
  <c r="B21" i="38"/>
  <c r="A21" i="38"/>
  <c r="C20" i="38"/>
  <c r="F20" i="38" s="1"/>
  <c r="B20" i="38"/>
  <c r="A20" i="38"/>
  <c r="C19" i="38"/>
  <c r="F19" i="38" s="1"/>
  <c r="B19" i="38"/>
  <c r="A19" i="38"/>
  <c r="C18" i="38"/>
  <c r="B18" i="38"/>
  <c r="A18" i="38"/>
  <c r="C17" i="38"/>
  <c r="B17" i="38"/>
  <c r="A17" i="38"/>
  <c r="C16" i="38"/>
  <c r="B16" i="38"/>
  <c r="A16" i="38"/>
  <c r="C15" i="38"/>
  <c r="B15" i="38"/>
  <c r="A15" i="38"/>
  <c r="C14" i="38"/>
  <c r="B14" i="38"/>
  <c r="A14" i="38"/>
  <c r="C13" i="38"/>
  <c r="B13" i="38"/>
  <c r="A13" i="38"/>
  <c r="C12" i="38"/>
  <c r="B12" i="38"/>
  <c r="A12" i="38"/>
  <c r="C20" i="34"/>
  <c r="B20" i="34"/>
  <c r="A20" i="34"/>
  <c r="C19" i="34"/>
  <c r="B19" i="34"/>
  <c r="A19" i="34"/>
  <c r="C18" i="34"/>
  <c r="B18" i="34"/>
  <c r="A18" i="34"/>
  <c r="C20" i="33"/>
  <c r="B20" i="33"/>
  <c r="A20" i="33"/>
  <c r="C19" i="33"/>
  <c r="B19" i="33"/>
  <c r="A19" i="33"/>
  <c r="C18" i="33"/>
  <c r="B18" i="33"/>
  <c r="A18" i="33"/>
  <c r="B8" i="33"/>
  <c r="A8" i="33"/>
  <c r="B28" i="30"/>
  <c r="A28" i="30"/>
  <c r="C19" i="30"/>
  <c r="A19" i="30"/>
  <c r="C18" i="30"/>
  <c r="B18" i="30"/>
  <c r="A18" i="30"/>
  <c r="B19" i="30"/>
  <c r="B28" i="28"/>
  <c r="A28" i="28"/>
  <c r="C18" i="28"/>
  <c r="B18" i="28"/>
  <c r="A18" i="28"/>
  <c r="C18" i="20"/>
  <c r="B18" i="20"/>
  <c r="A18" i="20"/>
  <c r="B8" i="20"/>
  <c r="A8" i="20"/>
  <c r="J32" i="18"/>
  <c r="C29" i="18"/>
  <c r="B29" i="18"/>
  <c r="A29" i="18"/>
  <c r="B28" i="18"/>
  <c r="A28" i="18"/>
  <c r="C23" i="18"/>
  <c r="F24" i="18"/>
  <c r="B23" i="18"/>
  <c r="A23" i="18"/>
  <c r="C22" i="18"/>
  <c r="F22" i="18" s="1"/>
  <c r="B22" i="18"/>
  <c r="A22" i="18"/>
  <c r="B21" i="18"/>
  <c r="A21" i="18"/>
  <c r="C21" i="18"/>
  <c r="C20" i="18"/>
  <c r="B20" i="18"/>
  <c r="A20" i="18"/>
  <c r="C19" i="18"/>
  <c r="B19" i="18"/>
  <c r="A19" i="18"/>
  <c r="C18" i="18"/>
  <c r="B18" i="18"/>
  <c r="A18" i="18"/>
  <c r="C17" i="18"/>
  <c r="B17" i="18"/>
  <c r="A17" i="18"/>
  <c r="C16" i="18"/>
  <c r="B16" i="18"/>
  <c r="A16" i="18"/>
  <c r="C9" i="18"/>
  <c r="B9" i="18"/>
  <c r="A9" i="18"/>
  <c r="E21" i="18"/>
  <c r="E20" i="18"/>
  <c r="E19" i="18"/>
  <c r="E18" i="18"/>
  <c r="L19" i="18"/>
  <c r="L20" i="18" s="1"/>
  <c r="L17" i="18"/>
  <c r="C20" i="16"/>
  <c r="B20" i="16"/>
  <c r="A20" i="16"/>
  <c r="C18" i="12"/>
  <c r="B18" i="12"/>
  <c r="A18" i="12"/>
  <c r="H29" i="72"/>
  <c r="E28" i="72" s="1"/>
  <c r="A28" i="72"/>
  <c r="C18" i="72"/>
  <c r="F18" i="72" s="1"/>
  <c r="C17" i="72"/>
  <c r="F17" i="72" s="1"/>
  <c r="B18" i="72"/>
  <c r="A18" i="72"/>
  <c r="B17" i="72"/>
  <c r="A17" i="72"/>
  <c r="C9" i="72"/>
  <c r="F9" i="72" s="1"/>
  <c r="B9" i="72"/>
  <c r="A9" i="72"/>
  <c r="B4" i="72"/>
  <c r="F3" i="72"/>
  <c r="B3" i="72"/>
  <c r="F31" i="72"/>
  <c r="F30" i="72"/>
  <c r="F29" i="72"/>
  <c r="C28" i="72"/>
  <c r="B28" i="72"/>
  <c r="F24" i="72"/>
  <c r="F23" i="72"/>
  <c r="F22" i="72"/>
  <c r="F20" i="72"/>
  <c r="F19" i="72"/>
  <c r="F13" i="72"/>
  <c r="F12" i="72"/>
  <c r="F11" i="72"/>
  <c r="F10" i="72"/>
  <c r="F8" i="72"/>
  <c r="B28" i="12"/>
  <c r="A28" i="12"/>
  <c r="B8" i="3"/>
  <c r="A8" i="3"/>
  <c r="C24" i="2"/>
  <c r="B24" i="2"/>
  <c r="A16" i="2"/>
  <c r="A15" i="2"/>
  <c r="B8" i="2"/>
  <c r="A8" i="2"/>
  <c r="B28" i="1"/>
  <c r="A28" i="1"/>
  <c r="C21" i="1"/>
  <c r="B21" i="1"/>
  <c r="A21" i="1"/>
  <c r="C20" i="1"/>
  <c r="B20" i="1"/>
  <c r="A20" i="1"/>
  <c r="C19" i="1"/>
  <c r="B19" i="1"/>
  <c r="A19" i="1"/>
  <c r="C18" i="1"/>
  <c r="B18" i="1"/>
  <c r="A18" i="1"/>
  <c r="D18" i="1" s="1"/>
  <c r="F15" i="73" l="1"/>
  <c r="F15" i="74"/>
  <c r="F14" i="72"/>
  <c r="F25" i="73"/>
  <c r="F25" i="72"/>
  <c r="B28" i="35"/>
  <c r="B28" i="49"/>
  <c r="B30" i="46"/>
  <c r="B29" i="48"/>
  <c r="B28" i="36"/>
  <c r="B28" i="37"/>
  <c r="F20" i="18"/>
  <c r="B28" i="40"/>
  <c r="B28" i="41"/>
  <c r="B28" i="44"/>
  <c r="B28" i="45"/>
  <c r="M19" i="18"/>
  <c r="M20" i="18" s="1"/>
  <c r="F11" i="70"/>
  <c r="F9" i="70"/>
  <c r="D28" i="34" s="1"/>
  <c r="F28" i="34" s="1"/>
  <c r="F7" i="70"/>
  <c r="D28" i="14" s="1"/>
  <c r="F6" i="70"/>
  <c r="D28" i="75" s="1"/>
  <c r="F50" i="69"/>
  <c r="F58" i="69" s="1"/>
  <c r="H58" i="69" s="1"/>
  <c r="H49" i="69"/>
  <c r="H48" i="69"/>
  <c r="H47" i="69"/>
  <c r="H46" i="69"/>
  <c r="F40" i="69"/>
  <c r="F33" i="69"/>
  <c r="H33" i="69" s="1"/>
  <c r="F32" i="69"/>
  <c r="H32" i="69" s="1"/>
  <c r="F31" i="69"/>
  <c r="H31" i="69" s="1"/>
  <c r="F30" i="69"/>
  <c r="F25" i="69"/>
  <c r="H25" i="69" s="1"/>
  <c r="F24" i="69"/>
  <c r="H24" i="69" s="1"/>
  <c r="F23" i="69"/>
  <c r="H23" i="69" s="1"/>
  <c r="F22" i="69"/>
  <c r="H22" i="69" s="1"/>
  <c r="F21" i="69"/>
  <c r="F17" i="69"/>
  <c r="F54" i="69" s="1"/>
  <c r="F12" i="69"/>
  <c r="H12" i="69" s="1"/>
  <c r="F11" i="69"/>
  <c r="H11" i="69" s="1"/>
  <c r="F10" i="69"/>
  <c r="H10" i="69" s="1"/>
  <c r="F9" i="69"/>
  <c r="H9" i="69" s="1"/>
  <c r="F8" i="69"/>
  <c r="H8" i="69" s="1"/>
  <c r="F7" i="69"/>
  <c r="H7" i="69" s="1"/>
  <c r="F6" i="69"/>
  <c r="F31" i="67"/>
  <c r="F30" i="67"/>
  <c r="F29" i="67"/>
  <c r="C28" i="67"/>
  <c r="F24" i="67"/>
  <c r="F23" i="67"/>
  <c r="F22" i="67"/>
  <c r="F21" i="67"/>
  <c r="F20" i="67"/>
  <c r="F19" i="67"/>
  <c r="F18" i="67"/>
  <c r="F14" i="67"/>
  <c r="F13" i="67"/>
  <c r="F12" i="67"/>
  <c r="F11" i="67"/>
  <c r="F10" i="67"/>
  <c r="F9" i="67"/>
  <c r="F8" i="67"/>
  <c r="B4" i="67"/>
  <c r="F3" i="67"/>
  <c r="B3" i="67"/>
  <c r="F31" i="66"/>
  <c r="F30" i="66"/>
  <c r="F29" i="66"/>
  <c r="C28" i="66"/>
  <c r="F24" i="66"/>
  <c r="F23" i="66"/>
  <c r="F22" i="66"/>
  <c r="F21" i="66"/>
  <c r="F20" i="66"/>
  <c r="F19" i="66"/>
  <c r="F18" i="66"/>
  <c r="F14" i="66"/>
  <c r="F13" i="66"/>
  <c r="F12" i="66"/>
  <c r="F11" i="66"/>
  <c r="F10" i="66"/>
  <c r="F9" i="66"/>
  <c r="F8" i="66"/>
  <c r="B4" i="66"/>
  <c r="F3" i="66"/>
  <c r="B3" i="66"/>
  <c r="F31" i="65"/>
  <c r="F30" i="65"/>
  <c r="F29" i="65"/>
  <c r="C28" i="65"/>
  <c r="F24" i="65"/>
  <c r="F23" i="65"/>
  <c r="F22" i="65"/>
  <c r="F21" i="65"/>
  <c r="F20" i="65"/>
  <c r="F19" i="65"/>
  <c r="F18" i="65"/>
  <c r="F14" i="65"/>
  <c r="F13" i="65"/>
  <c r="F12" i="65"/>
  <c r="F11" i="65"/>
  <c r="F10" i="65"/>
  <c r="F9" i="65"/>
  <c r="F8" i="65"/>
  <c r="B4" i="65"/>
  <c r="F3" i="65"/>
  <c r="B3" i="65"/>
  <c r="F31" i="64"/>
  <c r="F30" i="64"/>
  <c r="F29" i="64"/>
  <c r="C28" i="64"/>
  <c r="F24" i="64"/>
  <c r="F23" i="64"/>
  <c r="F22" i="64"/>
  <c r="F21" i="64"/>
  <c r="F20" i="64"/>
  <c r="F19" i="64"/>
  <c r="F18" i="64"/>
  <c r="F14" i="64"/>
  <c r="F13" i="64"/>
  <c r="F12" i="64"/>
  <c r="F11" i="64"/>
  <c r="F10" i="64"/>
  <c r="F9" i="64"/>
  <c r="F8" i="64"/>
  <c r="B4" i="64"/>
  <c r="F3" i="64"/>
  <c r="B3" i="64"/>
  <c r="F31" i="63"/>
  <c r="F30" i="63"/>
  <c r="F29" i="63"/>
  <c r="C28" i="63"/>
  <c r="F24" i="63"/>
  <c r="F23" i="63"/>
  <c r="F22" i="63"/>
  <c r="F21" i="63"/>
  <c r="F20" i="63"/>
  <c r="F18" i="63"/>
  <c r="F14" i="63"/>
  <c r="F13" i="63"/>
  <c r="F12" i="63"/>
  <c r="F11" i="63"/>
  <c r="F10" i="63"/>
  <c r="F9" i="63"/>
  <c r="F8" i="63"/>
  <c r="B4" i="63"/>
  <c r="F3" i="63"/>
  <c r="B3" i="63"/>
  <c r="F31" i="62"/>
  <c r="F30" i="62"/>
  <c r="F29" i="62"/>
  <c r="C28" i="62"/>
  <c r="F24" i="62"/>
  <c r="F23" i="62"/>
  <c r="F22" i="62"/>
  <c r="F21" i="62"/>
  <c r="F20" i="62"/>
  <c r="F19" i="62"/>
  <c r="F18" i="62"/>
  <c r="F14" i="62"/>
  <c r="F13" i="62"/>
  <c r="F12" i="62"/>
  <c r="F11" i="62"/>
  <c r="F10" i="62"/>
  <c r="F9" i="62"/>
  <c r="F8" i="62"/>
  <c r="F15" i="62" s="1"/>
  <c r="B4" i="62"/>
  <c r="F3" i="62"/>
  <c r="B3" i="62"/>
  <c r="F31" i="61"/>
  <c r="F30" i="61"/>
  <c r="F29" i="61"/>
  <c r="C28" i="61"/>
  <c r="F24" i="61"/>
  <c r="F23" i="61"/>
  <c r="F22" i="61"/>
  <c r="F21" i="61"/>
  <c r="F20" i="61"/>
  <c r="F19" i="61"/>
  <c r="F18" i="61"/>
  <c r="F14" i="61"/>
  <c r="F13" i="61"/>
  <c r="F12" i="61"/>
  <c r="F11" i="61"/>
  <c r="F10" i="61"/>
  <c r="F9" i="61"/>
  <c r="F8" i="61"/>
  <c r="B4" i="61"/>
  <c r="F3" i="61"/>
  <c r="B3" i="61"/>
  <c r="F31" i="60"/>
  <c r="F30" i="60"/>
  <c r="F29" i="60"/>
  <c r="D28" i="60"/>
  <c r="C28" i="60"/>
  <c r="B28" i="60"/>
  <c r="A28" i="60"/>
  <c r="F24" i="60"/>
  <c r="F23" i="60"/>
  <c r="F22" i="60"/>
  <c r="F21" i="60"/>
  <c r="F20" i="60"/>
  <c r="F19" i="60"/>
  <c r="F18" i="60"/>
  <c r="F14" i="60"/>
  <c r="F13" i="60"/>
  <c r="F12" i="60"/>
  <c r="F11" i="60"/>
  <c r="F10" i="60"/>
  <c r="F9" i="60"/>
  <c r="F8" i="60"/>
  <c r="B4" i="60"/>
  <c r="F3" i="60"/>
  <c r="B3" i="60"/>
  <c r="F31" i="58"/>
  <c r="F30" i="58"/>
  <c r="F29" i="58"/>
  <c r="C28" i="58"/>
  <c r="F24" i="58"/>
  <c r="F23" i="58"/>
  <c r="F22" i="58"/>
  <c r="F21" i="58"/>
  <c r="F20" i="58"/>
  <c r="F19" i="58"/>
  <c r="F18" i="58"/>
  <c r="F14" i="58"/>
  <c r="F13" i="58"/>
  <c r="F12" i="58"/>
  <c r="F11" i="58"/>
  <c r="F10" i="58"/>
  <c r="F9" i="58"/>
  <c r="F8" i="58"/>
  <c r="B4" i="58"/>
  <c r="F3" i="58"/>
  <c r="B3" i="58"/>
  <c r="F31" i="57"/>
  <c r="F30" i="57"/>
  <c r="C29" i="57"/>
  <c r="F24" i="57"/>
  <c r="F23" i="57"/>
  <c r="F22" i="57"/>
  <c r="F21" i="57"/>
  <c r="F20" i="57"/>
  <c r="F19" i="57"/>
  <c r="F18" i="57"/>
  <c r="F14" i="57"/>
  <c r="F13" i="57"/>
  <c r="F12" i="57"/>
  <c r="F11" i="57"/>
  <c r="F10" i="57"/>
  <c r="F9" i="57"/>
  <c r="F8" i="57"/>
  <c r="B4" i="57"/>
  <c r="F3" i="57"/>
  <c r="B3" i="57"/>
  <c r="F31" i="54"/>
  <c r="F30" i="54"/>
  <c r="F29" i="54"/>
  <c r="F24" i="54"/>
  <c r="F23" i="54"/>
  <c r="F22" i="54"/>
  <c r="F14" i="54"/>
  <c r="F13" i="54"/>
  <c r="F12" i="54"/>
  <c r="F11" i="54"/>
  <c r="F10" i="54"/>
  <c r="F9" i="54"/>
  <c r="F8" i="54"/>
  <c r="B4" i="54"/>
  <c r="F3" i="54"/>
  <c r="B3" i="54"/>
  <c r="F31" i="51"/>
  <c r="F30" i="51"/>
  <c r="F29" i="51"/>
  <c r="C28" i="51"/>
  <c r="F24" i="51"/>
  <c r="F23" i="51"/>
  <c r="F22" i="51"/>
  <c r="F21" i="51"/>
  <c r="F20" i="51"/>
  <c r="F19" i="51"/>
  <c r="F18" i="51"/>
  <c r="F14" i="51"/>
  <c r="F13" i="51"/>
  <c r="F12" i="51"/>
  <c r="F11" i="51"/>
  <c r="F10" i="51"/>
  <c r="F9" i="51"/>
  <c r="F8" i="51"/>
  <c r="B4" i="51"/>
  <c r="F3" i="51"/>
  <c r="B3" i="51"/>
  <c r="F31" i="50"/>
  <c r="F30" i="50"/>
  <c r="F29" i="50"/>
  <c r="F24" i="50"/>
  <c r="F25" i="50" s="1"/>
  <c r="F14" i="50"/>
  <c r="F13" i="50"/>
  <c r="F12" i="50"/>
  <c r="F11" i="50"/>
  <c r="F10" i="50"/>
  <c r="F9" i="50"/>
  <c r="F8" i="50"/>
  <c r="F31" i="49"/>
  <c r="F30" i="49"/>
  <c r="F29" i="49"/>
  <c r="C28" i="49"/>
  <c r="F24" i="49"/>
  <c r="F23" i="49"/>
  <c r="F22" i="49"/>
  <c r="F21" i="49"/>
  <c r="F20" i="49"/>
  <c r="F19" i="49"/>
  <c r="F18" i="49"/>
  <c r="F14" i="49"/>
  <c r="F13" i="49"/>
  <c r="F12" i="49"/>
  <c r="F11" i="49"/>
  <c r="F10" i="49"/>
  <c r="F9" i="49"/>
  <c r="F8" i="49"/>
  <c r="B4" i="49"/>
  <c r="F3" i="49"/>
  <c r="B3" i="49"/>
  <c r="F31" i="48"/>
  <c r="F30" i="48"/>
  <c r="C29" i="48"/>
  <c r="F16" i="48"/>
  <c r="F15" i="48"/>
  <c r="F14" i="48"/>
  <c r="F13" i="48"/>
  <c r="F9" i="48"/>
  <c r="F8" i="48"/>
  <c r="B4" i="48"/>
  <c r="F3" i="48"/>
  <c r="B3" i="48"/>
  <c r="F31" i="46"/>
  <c r="C30" i="46"/>
  <c r="F17" i="46"/>
  <c r="F16" i="46"/>
  <c r="F15" i="46"/>
  <c r="F14" i="46"/>
  <c r="F13" i="46"/>
  <c r="F9" i="46"/>
  <c r="F8" i="46"/>
  <c r="B4" i="46"/>
  <c r="F3" i="46"/>
  <c r="B3" i="46"/>
  <c r="F31" i="45"/>
  <c r="F30" i="45"/>
  <c r="F29" i="45"/>
  <c r="C28" i="45"/>
  <c r="F24" i="45"/>
  <c r="F23" i="45"/>
  <c r="F22" i="45"/>
  <c r="F21" i="45"/>
  <c r="F20" i="45"/>
  <c r="F19" i="45"/>
  <c r="F18" i="45"/>
  <c r="F14" i="45"/>
  <c r="F13" i="45"/>
  <c r="F12" i="45"/>
  <c r="F11" i="45"/>
  <c r="F10" i="45"/>
  <c r="F9" i="45"/>
  <c r="F8" i="45"/>
  <c r="B4" i="45"/>
  <c r="F3" i="45"/>
  <c r="B3" i="45"/>
  <c r="F31" i="44"/>
  <c r="F30" i="44"/>
  <c r="F29" i="44"/>
  <c r="C28" i="44"/>
  <c r="F24" i="44"/>
  <c r="F23" i="44"/>
  <c r="F22" i="44"/>
  <c r="F21" i="44"/>
  <c r="F20" i="44"/>
  <c r="F19" i="44"/>
  <c r="F18" i="44"/>
  <c r="F14" i="44"/>
  <c r="F13" i="44"/>
  <c r="F12" i="44"/>
  <c r="F11" i="44"/>
  <c r="F10" i="44"/>
  <c r="F9" i="44"/>
  <c r="F8" i="44"/>
  <c r="B4" i="44"/>
  <c r="F3" i="44"/>
  <c r="B3" i="44"/>
  <c r="F31" i="43"/>
  <c r="F30" i="43"/>
  <c r="F29" i="43"/>
  <c r="D28" i="43"/>
  <c r="C28" i="43"/>
  <c r="B28" i="43"/>
  <c r="A28" i="43"/>
  <c r="F24" i="43"/>
  <c r="F23" i="43"/>
  <c r="F22" i="43"/>
  <c r="F21" i="43"/>
  <c r="F20" i="43"/>
  <c r="F19" i="43"/>
  <c r="F18" i="43"/>
  <c r="F14" i="43"/>
  <c r="F13" i="43"/>
  <c r="F12" i="43"/>
  <c r="F11" i="43"/>
  <c r="F10" i="43"/>
  <c r="F9" i="43"/>
  <c r="F8" i="43"/>
  <c r="B4" i="43"/>
  <c r="F3" i="43"/>
  <c r="B3" i="43"/>
  <c r="F31" i="42"/>
  <c r="F30" i="42"/>
  <c r="F29" i="42"/>
  <c r="D28" i="42"/>
  <c r="C28" i="42"/>
  <c r="B28" i="42"/>
  <c r="A28" i="42"/>
  <c r="F24" i="42"/>
  <c r="F23" i="42"/>
  <c r="F22" i="42"/>
  <c r="F21" i="42"/>
  <c r="F20" i="42"/>
  <c r="F19" i="42"/>
  <c r="F18" i="42"/>
  <c r="F14" i="42"/>
  <c r="F13" i="42"/>
  <c r="F12" i="42"/>
  <c r="F11" i="42"/>
  <c r="F10" i="42"/>
  <c r="F9" i="42"/>
  <c r="F8" i="42"/>
  <c r="B4" i="42"/>
  <c r="F3" i="42"/>
  <c r="B3" i="42"/>
  <c r="F31" i="41"/>
  <c r="F30" i="41"/>
  <c r="F29" i="41"/>
  <c r="F24" i="41"/>
  <c r="F23" i="41"/>
  <c r="F22" i="41"/>
  <c r="F21" i="41"/>
  <c r="F20" i="41"/>
  <c r="F19" i="41"/>
  <c r="F18" i="41"/>
  <c r="F14" i="41"/>
  <c r="F13" i="41"/>
  <c r="F12" i="41"/>
  <c r="F11" i="41"/>
  <c r="F10" i="41"/>
  <c r="F9" i="41"/>
  <c r="F8" i="41"/>
  <c r="B4" i="41"/>
  <c r="F3" i="41"/>
  <c r="B3" i="41"/>
  <c r="F31" i="40"/>
  <c r="F30" i="40"/>
  <c r="F29" i="40"/>
  <c r="F24" i="40"/>
  <c r="F23" i="40"/>
  <c r="F22" i="40"/>
  <c r="F21" i="40"/>
  <c r="F20" i="40"/>
  <c r="F19" i="40"/>
  <c r="F18" i="40"/>
  <c r="F14" i="40"/>
  <c r="F13" i="40"/>
  <c r="F12" i="40"/>
  <c r="F11" i="40"/>
  <c r="F10" i="40"/>
  <c r="F9" i="40"/>
  <c r="F8" i="40"/>
  <c r="B4" i="40"/>
  <c r="F3" i="40"/>
  <c r="B3" i="40"/>
  <c r="F31" i="38"/>
  <c r="C30" i="38"/>
  <c r="F18" i="38"/>
  <c r="F17" i="38"/>
  <c r="F16" i="38"/>
  <c r="F15" i="38"/>
  <c r="F14" i="38"/>
  <c r="F13" i="38"/>
  <c r="F12" i="38"/>
  <c r="F8" i="38"/>
  <c r="F9" i="38" s="1"/>
  <c r="B4" i="38"/>
  <c r="F3" i="38"/>
  <c r="B3" i="38"/>
  <c r="F31" i="37"/>
  <c r="F30" i="37"/>
  <c r="F29" i="37"/>
  <c r="C28" i="37"/>
  <c r="F24" i="37"/>
  <c r="F23" i="37"/>
  <c r="F22" i="37"/>
  <c r="F21" i="37"/>
  <c r="F20" i="37"/>
  <c r="F19" i="37"/>
  <c r="F18" i="37"/>
  <c r="F14" i="37"/>
  <c r="F13" i="37"/>
  <c r="F12" i="37"/>
  <c r="F11" i="37"/>
  <c r="F10" i="37"/>
  <c r="F9" i="37"/>
  <c r="F8" i="37"/>
  <c r="B4" i="37"/>
  <c r="F3" i="37"/>
  <c r="B3" i="37"/>
  <c r="F31" i="36"/>
  <c r="F30" i="36"/>
  <c r="F29" i="36"/>
  <c r="C28" i="36"/>
  <c r="F24" i="36"/>
  <c r="F22" i="36"/>
  <c r="F19" i="36"/>
  <c r="F18" i="36"/>
  <c r="F17" i="36"/>
  <c r="F16" i="36"/>
  <c r="F12" i="36"/>
  <c r="F11" i="36"/>
  <c r="F10" i="36"/>
  <c r="F9" i="36"/>
  <c r="F8" i="36"/>
  <c r="B4" i="36"/>
  <c r="F3" i="36"/>
  <c r="B3" i="36"/>
  <c r="F31" i="35"/>
  <c r="F30" i="35"/>
  <c r="F29" i="35"/>
  <c r="C28" i="35"/>
  <c r="F22" i="35"/>
  <c r="F21" i="35"/>
  <c r="F20" i="35"/>
  <c r="F19" i="35"/>
  <c r="F18" i="35"/>
  <c r="F17" i="35"/>
  <c r="F16" i="35"/>
  <c r="F12" i="35"/>
  <c r="F11" i="35"/>
  <c r="F10" i="35"/>
  <c r="F9" i="35"/>
  <c r="F8" i="35"/>
  <c r="B4" i="35"/>
  <c r="F3" i="35"/>
  <c r="B3" i="35"/>
  <c r="F31" i="34"/>
  <c r="F30" i="34"/>
  <c r="F29" i="34"/>
  <c r="C28" i="34"/>
  <c r="F24" i="34"/>
  <c r="F23" i="34"/>
  <c r="F22" i="34"/>
  <c r="F21" i="34"/>
  <c r="F20" i="34"/>
  <c r="F19" i="34"/>
  <c r="F18" i="34"/>
  <c r="F14" i="34"/>
  <c r="F13" i="34"/>
  <c r="F12" i="34"/>
  <c r="F11" i="34"/>
  <c r="F10" i="34"/>
  <c r="F9" i="34"/>
  <c r="F8" i="34"/>
  <c r="B4" i="34"/>
  <c r="F3" i="34"/>
  <c r="B3" i="34"/>
  <c r="F31" i="33"/>
  <c r="F30" i="33"/>
  <c r="F29" i="33"/>
  <c r="C28" i="33"/>
  <c r="F24" i="33"/>
  <c r="F23" i="33"/>
  <c r="F22" i="33"/>
  <c r="F21" i="33"/>
  <c r="F20" i="33"/>
  <c r="F19" i="33"/>
  <c r="F18" i="33"/>
  <c r="F14" i="33"/>
  <c r="F13" i="33"/>
  <c r="F12" i="33"/>
  <c r="F11" i="33"/>
  <c r="F10" i="33"/>
  <c r="F9" i="33"/>
  <c r="F8" i="33"/>
  <c r="B4" i="33"/>
  <c r="F3" i="33"/>
  <c r="B3" i="33"/>
  <c r="F31" i="30"/>
  <c r="F30" i="30"/>
  <c r="F29" i="30"/>
  <c r="C28" i="30"/>
  <c r="F24" i="30"/>
  <c r="F23" i="30"/>
  <c r="F22" i="30"/>
  <c r="F21" i="30"/>
  <c r="F20" i="30"/>
  <c r="F19" i="30"/>
  <c r="F18" i="30"/>
  <c r="F14" i="30"/>
  <c r="F13" i="30"/>
  <c r="F12" i="30"/>
  <c r="F11" i="30"/>
  <c r="F10" i="30"/>
  <c r="F9" i="30"/>
  <c r="F8" i="30"/>
  <c r="B4" i="30"/>
  <c r="F3" i="30"/>
  <c r="B3" i="30"/>
  <c r="F31" i="28"/>
  <c r="F30" i="28"/>
  <c r="F29" i="28"/>
  <c r="C28" i="28"/>
  <c r="F24" i="28"/>
  <c r="F23" i="28"/>
  <c r="F22" i="28"/>
  <c r="F21" i="28"/>
  <c r="F20" i="28"/>
  <c r="F19" i="28"/>
  <c r="F18" i="28"/>
  <c r="F14" i="28"/>
  <c r="F13" i="28"/>
  <c r="F12" i="28"/>
  <c r="F11" i="28"/>
  <c r="F10" i="28"/>
  <c r="F9" i="28"/>
  <c r="F8" i="28"/>
  <c r="B4" i="28"/>
  <c r="F3" i="28"/>
  <c r="B3" i="28"/>
  <c r="F31" i="20"/>
  <c r="F30" i="20"/>
  <c r="F29" i="20"/>
  <c r="C28" i="20"/>
  <c r="F24" i="20"/>
  <c r="F23" i="20"/>
  <c r="F22" i="20"/>
  <c r="F21" i="20"/>
  <c r="C20" i="20"/>
  <c r="F20" i="20" s="1"/>
  <c r="A20" i="20"/>
  <c r="C19" i="20"/>
  <c r="F19" i="20" s="1"/>
  <c r="A19" i="20"/>
  <c r="F18" i="20"/>
  <c r="F14" i="20"/>
  <c r="F13" i="20"/>
  <c r="F12" i="20"/>
  <c r="F11" i="20"/>
  <c r="F10" i="20"/>
  <c r="F9" i="20"/>
  <c r="F8" i="20"/>
  <c r="B4" i="20"/>
  <c r="F3" i="20"/>
  <c r="B3" i="20"/>
  <c r="F31" i="18"/>
  <c r="F30" i="18"/>
  <c r="C28" i="18"/>
  <c r="F23" i="18"/>
  <c r="F21" i="18"/>
  <c r="F19" i="18"/>
  <c r="F18" i="18"/>
  <c r="F17" i="18"/>
  <c r="F16" i="18"/>
  <c r="F12" i="18"/>
  <c r="F11" i="18"/>
  <c r="F10" i="18"/>
  <c r="F9" i="18"/>
  <c r="F8" i="18"/>
  <c r="B4" i="18"/>
  <c r="F3" i="18"/>
  <c r="B3" i="18"/>
  <c r="F31" i="17"/>
  <c r="F30" i="17"/>
  <c r="F29" i="17"/>
  <c r="C28" i="17"/>
  <c r="F24" i="17"/>
  <c r="F23" i="17"/>
  <c r="F22" i="17"/>
  <c r="F21" i="17"/>
  <c r="F20" i="17"/>
  <c r="F19" i="17"/>
  <c r="C18" i="17"/>
  <c r="F18" i="17" s="1"/>
  <c r="B18" i="17"/>
  <c r="A18" i="17"/>
  <c r="F14" i="17"/>
  <c r="F13" i="17"/>
  <c r="F12" i="17"/>
  <c r="F11" i="17"/>
  <c r="F10" i="17"/>
  <c r="F9" i="17"/>
  <c r="F8" i="17"/>
  <c r="B4" i="17"/>
  <c r="F3" i="17"/>
  <c r="B3" i="17"/>
  <c r="F31" i="16"/>
  <c r="F30" i="16"/>
  <c r="F29" i="16"/>
  <c r="C28" i="16"/>
  <c r="F24" i="16"/>
  <c r="F23" i="16"/>
  <c r="F22" i="16"/>
  <c r="F21" i="16"/>
  <c r="F20" i="16"/>
  <c r="C19" i="16"/>
  <c r="F19" i="16" s="1"/>
  <c r="C18" i="16"/>
  <c r="F18" i="16" s="1"/>
  <c r="A18" i="16"/>
  <c r="F14" i="16"/>
  <c r="F13" i="16"/>
  <c r="F12" i="16"/>
  <c r="F11" i="16"/>
  <c r="F10" i="16"/>
  <c r="F9" i="16"/>
  <c r="F8" i="16"/>
  <c r="B4" i="16"/>
  <c r="F3" i="16"/>
  <c r="B3" i="16"/>
  <c r="F31" i="14"/>
  <c r="F30" i="14"/>
  <c r="F29" i="14"/>
  <c r="F28" i="14"/>
  <c r="F32" i="14" s="1"/>
  <c r="C28" i="14"/>
  <c r="F24" i="14"/>
  <c r="F23" i="14"/>
  <c r="F22" i="14"/>
  <c r="F21" i="14"/>
  <c r="F20" i="14"/>
  <c r="F19" i="14"/>
  <c r="F18" i="14"/>
  <c r="F14" i="14"/>
  <c r="F13" i="14"/>
  <c r="F12" i="14"/>
  <c r="F11" i="14"/>
  <c r="F10" i="14"/>
  <c r="F8" i="14"/>
  <c r="B4" i="14"/>
  <c r="F3" i="14"/>
  <c r="B3" i="14"/>
  <c r="F31" i="12"/>
  <c r="F30" i="12"/>
  <c r="F29" i="12"/>
  <c r="C28" i="12"/>
  <c r="F24" i="12"/>
  <c r="F23" i="12"/>
  <c r="F22" i="12"/>
  <c r="F21" i="12"/>
  <c r="F20" i="12"/>
  <c r="F19" i="12"/>
  <c r="F18" i="12"/>
  <c r="F14" i="12"/>
  <c r="F13" i="12"/>
  <c r="F12" i="12"/>
  <c r="F11" i="12"/>
  <c r="F10" i="12"/>
  <c r="F9" i="12"/>
  <c r="F8" i="12"/>
  <c r="B4" i="12"/>
  <c r="F3" i="12"/>
  <c r="B3" i="12"/>
  <c r="E76" i="11"/>
  <c r="F12" i="11"/>
  <c r="F11" i="11"/>
  <c r="F10" i="11"/>
  <c r="F9" i="11"/>
  <c r="F8" i="11"/>
  <c r="J31" i="10"/>
  <c r="F31" i="10"/>
  <c r="F30" i="10"/>
  <c r="F29" i="10"/>
  <c r="C28" i="10"/>
  <c r="B28" i="10"/>
  <c r="F24" i="10"/>
  <c r="F23" i="10"/>
  <c r="F22" i="10"/>
  <c r="F21" i="10"/>
  <c r="C20" i="10"/>
  <c r="F20" i="10" s="1"/>
  <c r="A20" i="10"/>
  <c r="C19" i="10"/>
  <c r="F19" i="10" s="1"/>
  <c r="A19" i="10"/>
  <c r="C18" i="10"/>
  <c r="F18" i="10" s="1"/>
  <c r="F25" i="10" s="1"/>
  <c r="A18" i="10"/>
  <c r="F14" i="10"/>
  <c r="F13" i="10"/>
  <c r="F12" i="10"/>
  <c r="F11" i="10"/>
  <c r="F10" i="10"/>
  <c r="C9" i="10"/>
  <c r="F9" i="10" s="1"/>
  <c r="A9" i="10"/>
  <c r="F8" i="10"/>
  <c r="B4" i="10"/>
  <c r="F3" i="10"/>
  <c r="B3" i="10"/>
  <c r="F31" i="9"/>
  <c r="F30" i="9"/>
  <c r="F29" i="9"/>
  <c r="D28" i="9"/>
  <c r="F28" i="9" s="1"/>
  <c r="C28" i="9"/>
  <c r="B28" i="9"/>
  <c r="A28" i="9"/>
  <c r="F24" i="9"/>
  <c r="F23" i="9"/>
  <c r="F22" i="9"/>
  <c r="F21" i="9"/>
  <c r="F20" i="9"/>
  <c r="F19" i="9"/>
  <c r="F18" i="9"/>
  <c r="F14" i="9"/>
  <c r="F13" i="9"/>
  <c r="F12" i="9"/>
  <c r="F11" i="9"/>
  <c r="F10" i="9"/>
  <c r="F9" i="9"/>
  <c r="F15" i="9" s="1"/>
  <c r="F8" i="9"/>
  <c r="B4" i="9"/>
  <c r="F3" i="9"/>
  <c r="B3" i="9"/>
  <c r="F31" i="8"/>
  <c r="F30" i="8"/>
  <c r="F29" i="8"/>
  <c r="D28" i="8"/>
  <c r="F28" i="8" s="1"/>
  <c r="F32" i="8" s="1"/>
  <c r="C28" i="8"/>
  <c r="B28" i="8"/>
  <c r="A28" i="8"/>
  <c r="F24" i="8"/>
  <c r="F23" i="8"/>
  <c r="F22" i="8"/>
  <c r="F21" i="8"/>
  <c r="F20" i="8"/>
  <c r="F19" i="8"/>
  <c r="F18" i="8"/>
  <c r="F14" i="8"/>
  <c r="F13" i="8"/>
  <c r="F12" i="8"/>
  <c r="F11" i="8"/>
  <c r="F10" i="8"/>
  <c r="F9" i="8"/>
  <c r="F8" i="8"/>
  <c r="B4" i="8"/>
  <c r="F3" i="8"/>
  <c r="B3" i="8"/>
  <c r="F31" i="7"/>
  <c r="F30" i="7"/>
  <c r="F29" i="7"/>
  <c r="F24" i="7"/>
  <c r="F23" i="7"/>
  <c r="F22" i="7"/>
  <c r="F21" i="7"/>
  <c r="F20" i="7"/>
  <c r="F19" i="7"/>
  <c r="F18" i="7"/>
  <c r="F14" i="7"/>
  <c r="F13" i="7"/>
  <c r="F12" i="7"/>
  <c r="F11" i="7"/>
  <c r="F10" i="7"/>
  <c r="F9" i="7"/>
  <c r="F8" i="7"/>
  <c r="B4" i="7"/>
  <c r="F3" i="7"/>
  <c r="B3" i="7"/>
  <c r="F31" i="6"/>
  <c r="F30" i="6"/>
  <c r="F29" i="6"/>
  <c r="D28" i="6"/>
  <c r="H28" i="6" s="1"/>
  <c r="H29" i="6" s="1"/>
  <c r="K29" i="6" s="1"/>
  <c r="C28" i="6"/>
  <c r="B28" i="6"/>
  <c r="A28" i="6"/>
  <c r="F25" i="6"/>
  <c r="F14" i="6"/>
  <c r="F13" i="6"/>
  <c r="F12" i="6"/>
  <c r="F11" i="6"/>
  <c r="F10" i="6"/>
  <c r="F9" i="6"/>
  <c r="A9" i="6"/>
  <c r="F8" i="6"/>
  <c r="F15" i="6" s="1"/>
  <c r="B4" i="6"/>
  <c r="F3" i="6"/>
  <c r="B3" i="6"/>
  <c r="H33" i="5"/>
  <c r="F31" i="5"/>
  <c r="F30" i="5"/>
  <c r="F29" i="5"/>
  <c r="D28" i="5"/>
  <c r="H28" i="5" s="1"/>
  <c r="I28" i="5" s="1"/>
  <c r="C28" i="5"/>
  <c r="B28" i="5"/>
  <c r="A28" i="5"/>
  <c r="F24" i="5"/>
  <c r="F23" i="5"/>
  <c r="F22" i="5"/>
  <c r="F21" i="5"/>
  <c r="F20" i="5"/>
  <c r="F19" i="5"/>
  <c r="F18" i="5"/>
  <c r="F17" i="5"/>
  <c r="F13" i="5"/>
  <c r="F12" i="5"/>
  <c r="F11" i="5"/>
  <c r="F10" i="5"/>
  <c r="F9" i="5"/>
  <c r="F8" i="5"/>
  <c r="B4" i="5"/>
  <c r="F3" i="5"/>
  <c r="B3" i="5"/>
  <c r="F31" i="3"/>
  <c r="F30" i="3"/>
  <c r="F29" i="3"/>
  <c r="D28" i="3"/>
  <c r="H28" i="3" s="1"/>
  <c r="H29" i="3" s="1"/>
  <c r="C28" i="3"/>
  <c r="B28" i="3"/>
  <c r="A28" i="3"/>
  <c r="F24" i="3"/>
  <c r="F23" i="3"/>
  <c r="F22" i="3"/>
  <c r="F21" i="3"/>
  <c r="F20" i="3"/>
  <c r="B20" i="3"/>
  <c r="F19" i="3"/>
  <c r="F18" i="3"/>
  <c r="F17" i="3"/>
  <c r="F13" i="3"/>
  <c r="F12" i="3"/>
  <c r="F11" i="3"/>
  <c r="F10" i="3"/>
  <c r="F9" i="3"/>
  <c r="F8" i="3"/>
  <c r="B4" i="3"/>
  <c r="F3" i="3"/>
  <c r="B3" i="3"/>
  <c r="F31" i="2"/>
  <c r="F30" i="2"/>
  <c r="F29" i="2"/>
  <c r="C28" i="2"/>
  <c r="B28" i="2"/>
  <c r="A28" i="2"/>
  <c r="F24" i="2"/>
  <c r="A24" i="2"/>
  <c r="C23" i="2"/>
  <c r="F23" i="2" s="1"/>
  <c r="B23" i="2"/>
  <c r="A23" i="2"/>
  <c r="I22" i="2"/>
  <c r="C22" i="2"/>
  <c r="F22" i="2" s="1"/>
  <c r="B22" i="2"/>
  <c r="A22" i="2"/>
  <c r="C21" i="2"/>
  <c r="F21" i="2" s="1"/>
  <c r="B21" i="2"/>
  <c r="A21" i="2"/>
  <c r="C20" i="2"/>
  <c r="F20" i="2" s="1"/>
  <c r="B20" i="2"/>
  <c r="A20" i="2"/>
  <c r="C19" i="2"/>
  <c r="F19" i="2" s="1"/>
  <c r="B19" i="2"/>
  <c r="A19" i="2"/>
  <c r="C18" i="2"/>
  <c r="F18" i="2" s="1"/>
  <c r="B18" i="2"/>
  <c r="A18" i="2"/>
  <c r="H17" i="2"/>
  <c r="C17" i="2"/>
  <c r="F17" i="2" s="1"/>
  <c r="B17" i="2"/>
  <c r="A17" i="2"/>
  <c r="C16" i="2"/>
  <c r="F16" i="2" s="1"/>
  <c r="B16" i="2"/>
  <c r="H15" i="2"/>
  <c r="I15" i="2" s="1"/>
  <c r="C15" i="2"/>
  <c r="F15" i="2" s="1"/>
  <c r="B15" i="2"/>
  <c r="F11" i="2"/>
  <c r="F10" i="2"/>
  <c r="F9" i="2"/>
  <c r="B4" i="2"/>
  <c r="F3" i="2"/>
  <c r="B3" i="2"/>
  <c r="F31" i="1"/>
  <c r="F30" i="1"/>
  <c r="F29" i="1"/>
  <c r="C28" i="1"/>
  <c r="F24" i="1"/>
  <c r="F23" i="1"/>
  <c r="F22" i="1"/>
  <c r="F21" i="1"/>
  <c r="F20" i="1"/>
  <c r="F19" i="1"/>
  <c r="F18" i="1"/>
  <c r="F14" i="1"/>
  <c r="F13" i="1"/>
  <c r="F12" i="1"/>
  <c r="F11" i="1"/>
  <c r="F10" i="1"/>
  <c r="F9" i="1"/>
  <c r="F8" i="1"/>
  <c r="B4" i="1"/>
  <c r="F3" i="1"/>
  <c r="B3" i="1"/>
  <c r="F14" i="3" l="1"/>
  <c r="F25" i="7"/>
  <c r="F25" i="8"/>
  <c r="F33" i="8" s="1"/>
  <c r="F15" i="20"/>
  <c r="F25" i="41"/>
  <c r="F25" i="43"/>
  <c r="F15" i="57"/>
  <c r="F33" i="57" s="1"/>
  <c r="E60" i="11" s="1"/>
  <c r="F60" i="11" s="1"/>
  <c r="F25" i="66"/>
  <c r="D28" i="2"/>
  <c r="F28" i="2" s="1"/>
  <c r="F32" i="2" s="1"/>
  <c r="D28" i="10"/>
  <c r="F28" i="10" s="1"/>
  <c r="F32" i="10" s="1"/>
  <c r="F15" i="16"/>
  <c r="F25" i="28"/>
  <c r="F13" i="36"/>
  <c r="F15" i="40"/>
  <c r="F15" i="42"/>
  <c r="F25" i="45"/>
  <c r="F15" i="60"/>
  <c r="F15" i="61"/>
  <c r="F33" i="61" s="1"/>
  <c r="E64" i="11" s="1"/>
  <c r="F64" i="11" s="1"/>
  <c r="F25" i="67"/>
  <c r="F33" i="67" s="1"/>
  <c r="E73" i="11" s="1"/>
  <c r="F73" i="11" s="1"/>
  <c r="F15" i="12"/>
  <c r="F10" i="48"/>
  <c r="F15" i="49"/>
  <c r="F15" i="51"/>
  <c r="F25" i="54"/>
  <c r="F15" i="64"/>
  <c r="F6" i="11"/>
  <c r="C6" i="4" s="1"/>
  <c r="F26" i="69"/>
  <c r="F55" i="69" s="1"/>
  <c r="F13" i="69"/>
  <c r="F53" i="69" s="1"/>
  <c r="F15" i="33"/>
  <c r="F25" i="20"/>
  <c r="F14" i="5"/>
  <c r="F32" i="7"/>
  <c r="F15" i="10"/>
  <c r="F15" i="43"/>
  <c r="F34" i="69"/>
  <c r="F56" i="69" s="1"/>
  <c r="F15" i="17"/>
  <c r="F15" i="30"/>
  <c r="F13" i="35"/>
  <c r="F25" i="63"/>
  <c r="F33" i="63" s="1"/>
  <c r="E67" i="11" s="1"/>
  <c r="F67" i="11" s="1"/>
  <c r="F32" i="34"/>
  <c r="F25" i="1"/>
  <c r="F25" i="2"/>
  <c r="F25" i="5"/>
  <c r="F15" i="7"/>
  <c r="F15" i="8"/>
  <c r="F25" i="12"/>
  <c r="F25" i="14"/>
  <c r="F33" i="14" s="1"/>
  <c r="E27" i="11" s="1"/>
  <c r="F27" i="46"/>
  <c r="F26" i="48"/>
  <c r="F26" i="57"/>
  <c r="F25" i="58"/>
  <c r="F25" i="62"/>
  <c r="F25" i="65"/>
  <c r="F25" i="34"/>
  <c r="F25" i="36"/>
  <c r="F25" i="37"/>
  <c r="F25" i="40"/>
  <c r="F25" i="49"/>
  <c r="F25" i="51"/>
  <c r="F25" i="60"/>
  <c r="F25" i="61"/>
  <c r="F25" i="64"/>
  <c r="F25" i="35"/>
  <c r="F27" i="38"/>
  <c r="F25" i="30"/>
  <c r="F25" i="33"/>
  <c r="F25" i="18"/>
  <c r="F25" i="3"/>
  <c r="F25" i="16"/>
  <c r="D28" i="33"/>
  <c r="F28" i="33" s="1"/>
  <c r="F32" i="33" s="1"/>
  <c r="D28" i="20"/>
  <c r="F28" i="20" s="1"/>
  <c r="F32" i="20" s="1"/>
  <c r="F33" i="20" s="1"/>
  <c r="E33" i="11" s="1"/>
  <c r="D28" i="16"/>
  <c r="F28" i="16" s="1"/>
  <c r="F32" i="16" s="1"/>
  <c r="D28" i="17"/>
  <c r="F28" i="17" s="1"/>
  <c r="F32" i="17" s="1"/>
  <c r="F15" i="65"/>
  <c r="F15" i="58"/>
  <c r="F15" i="54"/>
  <c r="F25" i="44"/>
  <c r="F15" i="14"/>
  <c r="F15" i="28"/>
  <c r="F15" i="34"/>
  <c r="F15" i="37"/>
  <c r="F15" i="41"/>
  <c r="F25" i="42"/>
  <c r="F15" i="50"/>
  <c r="F15" i="63"/>
  <c r="H50" i="69"/>
  <c r="D28" i="54"/>
  <c r="F28" i="54" s="1"/>
  <c r="F32" i="54" s="1"/>
  <c r="F33" i="54" s="1"/>
  <c r="E58" i="11" s="1"/>
  <c r="F58" i="11" s="1"/>
  <c r="D28" i="51"/>
  <c r="F28" i="51" s="1"/>
  <c r="F32" i="51" s="1"/>
  <c r="F25" i="9"/>
  <c r="F32" i="9"/>
  <c r="F25" i="17"/>
  <c r="F33" i="17" s="1"/>
  <c r="E31" i="11" s="1"/>
  <c r="F15" i="44"/>
  <c r="F15" i="45"/>
  <c r="F10" i="46"/>
  <c r="F15" i="66"/>
  <c r="F15" i="67"/>
  <c r="D28" i="67"/>
  <c r="F28" i="67" s="1"/>
  <c r="F32" i="67" s="1"/>
  <c r="D28" i="64"/>
  <c r="F28" i="64" s="1"/>
  <c r="F32" i="64" s="1"/>
  <c r="F33" i="64" s="1"/>
  <c r="E69" i="11" s="1"/>
  <c r="F69" i="11" s="1"/>
  <c r="D28" i="62"/>
  <c r="F28" i="62" s="1"/>
  <c r="F32" i="62" s="1"/>
  <c r="D28" i="58"/>
  <c r="F28" i="58" s="1"/>
  <c r="F32" i="58" s="1"/>
  <c r="D28" i="73"/>
  <c r="F28" i="73" s="1"/>
  <c r="F32" i="73" s="1"/>
  <c r="F33" i="73" s="1"/>
  <c r="F8" i="70"/>
  <c r="D30" i="38"/>
  <c r="F30" i="38" s="1"/>
  <c r="F32" i="38" s="1"/>
  <c r="D28" i="28"/>
  <c r="F28" i="28" s="1"/>
  <c r="F32" i="28" s="1"/>
  <c r="D28" i="1"/>
  <c r="F32" i="1" s="1"/>
  <c r="D28" i="66"/>
  <c r="F28" i="66" s="1"/>
  <c r="F32" i="66" s="1"/>
  <c r="D28" i="65"/>
  <c r="F28" i="65" s="1"/>
  <c r="F32" i="65" s="1"/>
  <c r="D28" i="63"/>
  <c r="F28" i="63" s="1"/>
  <c r="F32" i="63" s="1"/>
  <c r="D28" i="61"/>
  <c r="F28" i="61" s="1"/>
  <c r="F32" i="61" s="1"/>
  <c r="D29" i="57"/>
  <c r="F29" i="57" s="1"/>
  <c r="F32" i="57" s="1"/>
  <c r="D28" i="50"/>
  <c r="F28" i="50" s="1"/>
  <c r="F32" i="50" s="1"/>
  <c r="F33" i="50" s="1"/>
  <c r="E55" i="11" s="1"/>
  <c r="F55" i="11" s="1"/>
  <c r="D28" i="74"/>
  <c r="F28" i="74" s="1"/>
  <c r="F32" i="74" s="1"/>
  <c r="F33" i="74" s="1"/>
  <c r="E48" i="11" s="1"/>
  <c r="F48" i="11" s="1"/>
  <c r="D28" i="30"/>
  <c r="F28" i="30" s="1"/>
  <c r="F32" i="30" s="1"/>
  <c r="D28" i="18"/>
  <c r="F28" i="18" s="1"/>
  <c r="D28" i="12"/>
  <c r="F28" i="12" s="1"/>
  <c r="F32" i="12" s="1"/>
  <c r="D29" i="18"/>
  <c r="F29" i="18" s="1"/>
  <c r="D28" i="72"/>
  <c r="F28" i="72" s="1"/>
  <c r="F32" i="72" s="1"/>
  <c r="F33" i="72" s="1"/>
  <c r="F28" i="42"/>
  <c r="F32" i="42" s="1"/>
  <c r="F28" i="43"/>
  <c r="F32" i="43" s="1"/>
  <c r="F28" i="60"/>
  <c r="F32" i="60" s="1"/>
  <c r="B21" i="74"/>
  <c r="B21" i="73"/>
  <c r="B21" i="50"/>
  <c r="F33" i="33"/>
  <c r="E36" i="11" s="1"/>
  <c r="F33" i="30"/>
  <c r="E35" i="11" s="1"/>
  <c r="F35" i="11" s="1"/>
  <c r="F13" i="18"/>
  <c r="F28" i="3"/>
  <c r="F32" i="3" s="1"/>
  <c r="F28" i="5"/>
  <c r="F32" i="5" s="1"/>
  <c r="F15" i="1"/>
  <c r="F33" i="10"/>
  <c r="E25" i="11" s="1"/>
  <c r="F28" i="6"/>
  <c r="K28" i="6"/>
  <c r="J31" i="6" s="1"/>
  <c r="I28" i="10"/>
  <c r="I29" i="10" s="1"/>
  <c r="I30" i="10" s="1"/>
  <c r="H6" i="69"/>
  <c r="H13" i="69" s="1"/>
  <c r="H53" i="69" s="1"/>
  <c r="H17" i="69"/>
  <c r="H54" i="69" s="1"/>
  <c r="H21" i="69"/>
  <c r="H26" i="69" s="1"/>
  <c r="H55" i="69" s="1"/>
  <c r="H30" i="69"/>
  <c r="H34" i="69" s="1"/>
  <c r="H56" i="69" s="1"/>
  <c r="F33" i="66" l="1"/>
  <c r="E72" i="11" s="1"/>
  <c r="F72" i="11" s="1"/>
  <c r="F33" i="28"/>
  <c r="E34" i="11" s="1"/>
  <c r="F34" i="11" s="1"/>
  <c r="F33" i="58"/>
  <c r="E61" i="11" s="1"/>
  <c r="F61" i="11" s="1"/>
  <c r="F33" i="7"/>
  <c r="E21" i="11" s="1"/>
  <c r="F33" i="51"/>
  <c r="E57" i="11" s="1"/>
  <c r="F57" i="11" s="1"/>
  <c r="F33" i="9"/>
  <c r="E23" i="11" s="1"/>
  <c r="F23" i="11" s="1"/>
  <c r="F33" i="34"/>
  <c r="E37" i="11" s="1"/>
  <c r="F37" i="11" s="1"/>
  <c r="E22" i="11"/>
  <c r="F22" i="11" s="1"/>
  <c r="F32" i="6"/>
  <c r="F33" i="6" s="1"/>
  <c r="E19" i="11" s="1"/>
  <c r="F19" i="11" s="1"/>
  <c r="F33" i="43"/>
  <c r="E46" i="11" s="1"/>
  <c r="F46" i="11" s="1"/>
  <c r="F32" i="18"/>
  <c r="F33" i="18" s="1"/>
  <c r="F33" i="42"/>
  <c r="F33" i="5"/>
  <c r="E45" i="11"/>
  <c r="F45" i="11" s="1"/>
  <c r="F33" i="16"/>
  <c r="E30" i="11" s="1"/>
  <c r="F30" i="11" s="1"/>
  <c r="F33" i="62"/>
  <c r="E66" i="11" s="1"/>
  <c r="F66" i="11" s="1"/>
  <c r="F65" i="11" s="1"/>
  <c r="C16" i="4" s="1"/>
  <c r="F33" i="12"/>
  <c r="E26" i="11" s="1"/>
  <c r="F26" i="11" s="1"/>
  <c r="F36" i="72"/>
  <c r="F35" i="72"/>
  <c r="D28" i="49"/>
  <c r="F28" i="49" s="1"/>
  <c r="F32" i="49" s="1"/>
  <c r="D30" i="46"/>
  <c r="F30" i="46" s="1"/>
  <c r="F32" i="46" s="1"/>
  <c r="F33" i="46" s="1"/>
  <c r="D29" i="48"/>
  <c r="F29" i="48" s="1"/>
  <c r="F32" i="48" s="1"/>
  <c r="D28" i="37"/>
  <c r="F28" i="37" s="1"/>
  <c r="F32" i="37" s="1"/>
  <c r="F33" i="37" s="1"/>
  <c r="E41" i="11" s="1"/>
  <c r="F41" i="11" s="1"/>
  <c r="D28" i="36"/>
  <c r="F28" i="36" s="1"/>
  <c r="F32" i="36" s="1"/>
  <c r="F33" i="36" s="1"/>
  <c r="F33" i="65"/>
  <c r="E70" i="11" s="1"/>
  <c r="F70" i="11" s="1"/>
  <c r="F33" i="38"/>
  <c r="E42" i="11" s="1"/>
  <c r="F42" i="11" s="1"/>
  <c r="E18" i="11"/>
  <c r="F18" i="11" s="1"/>
  <c r="F33" i="3"/>
  <c r="E17" i="11" s="1"/>
  <c r="F17" i="11" s="1"/>
  <c r="F68" i="11"/>
  <c r="C17" i="4" s="1"/>
  <c r="F71" i="11"/>
  <c r="C18" i="4" s="1"/>
  <c r="F63" i="11"/>
  <c r="C15" i="4" s="1"/>
  <c r="F56" i="11"/>
  <c r="C13" i="4" s="1"/>
  <c r="F37" i="72"/>
  <c r="F37" i="74"/>
  <c r="F35" i="74"/>
  <c r="F36" i="74"/>
  <c r="E28" i="11"/>
  <c r="F28" i="11" s="1"/>
  <c r="E47" i="11"/>
  <c r="F47" i="11" s="1"/>
  <c r="F36" i="73"/>
  <c r="F35" i="73"/>
  <c r="F37" i="73"/>
  <c r="D28" i="35"/>
  <c r="D28" i="44"/>
  <c r="F28" i="44" s="1"/>
  <c r="F32" i="44" s="1"/>
  <c r="F33" i="44" s="1"/>
  <c r="E50" i="11" s="1"/>
  <c r="F50" i="11" s="1"/>
  <c r="D28" i="41"/>
  <c r="F28" i="41" s="1"/>
  <c r="F32" i="41" s="1"/>
  <c r="F33" i="41" s="1"/>
  <c r="E44" i="11" s="1"/>
  <c r="F44" i="11" s="1"/>
  <c r="D28" i="40"/>
  <c r="F28" i="40" s="1"/>
  <c r="F32" i="40" s="1"/>
  <c r="F33" i="40" s="1"/>
  <c r="D28" i="45"/>
  <c r="F28" i="45" s="1"/>
  <c r="F32" i="45" s="1"/>
  <c r="F33" i="60"/>
  <c r="E62" i="11" s="1"/>
  <c r="F62" i="11" s="1"/>
  <c r="F59" i="11" s="1"/>
  <c r="C14" i="4" s="1"/>
  <c r="F33" i="1"/>
  <c r="E15" i="11" s="1"/>
  <c r="F15" i="11" s="1"/>
  <c r="F36" i="66"/>
  <c r="F37" i="66"/>
  <c r="F35" i="66"/>
  <c r="F36" i="64"/>
  <c r="F37" i="64"/>
  <c r="F35" i="64"/>
  <c r="F36" i="62"/>
  <c r="F35" i="62"/>
  <c r="F37" i="58"/>
  <c r="F36" i="54"/>
  <c r="F37" i="54"/>
  <c r="F35" i="54"/>
  <c r="F36" i="50"/>
  <c r="F37" i="50"/>
  <c r="F35" i="50"/>
  <c r="F37" i="44"/>
  <c r="F36" i="42"/>
  <c r="F37" i="34"/>
  <c r="F36" i="9"/>
  <c r="F37" i="9"/>
  <c r="F37" i="20"/>
  <c r="F35" i="20"/>
  <c r="F33" i="11"/>
  <c r="F36" i="20"/>
  <c r="F37" i="17"/>
  <c r="F35" i="17"/>
  <c r="F31" i="11"/>
  <c r="F36" i="17"/>
  <c r="F37" i="14"/>
  <c r="F35" i="14"/>
  <c r="F36" i="14"/>
  <c r="F27" i="11"/>
  <c r="F37" i="10"/>
  <c r="F35" i="10"/>
  <c r="F25" i="11"/>
  <c r="F36" i="10"/>
  <c r="F36" i="67"/>
  <c r="F37" i="67"/>
  <c r="F35" i="67"/>
  <c r="F37" i="65"/>
  <c r="F36" i="63"/>
  <c r="F37" i="63"/>
  <c r="F35" i="63"/>
  <c r="F36" i="61"/>
  <c r="F37" i="61"/>
  <c r="F35" i="61"/>
  <c r="F36" i="57"/>
  <c r="F37" i="57"/>
  <c r="F35" i="57"/>
  <c r="F36" i="51"/>
  <c r="F37" i="51"/>
  <c r="F35" i="51"/>
  <c r="F37" i="43"/>
  <c r="F35" i="43"/>
  <c r="F36" i="33"/>
  <c r="F37" i="33"/>
  <c r="F35" i="33"/>
  <c r="F36" i="11"/>
  <c r="F37" i="30"/>
  <c r="F35" i="30"/>
  <c r="F36" i="30"/>
  <c r="F37" i="28"/>
  <c r="F35" i="6"/>
  <c r="F36" i="6"/>
  <c r="F36" i="8"/>
  <c r="F37" i="8"/>
  <c r="F35" i="8"/>
  <c r="F37" i="16"/>
  <c r="F36" i="7"/>
  <c r="F21" i="11"/>
  <c r="F37" i="7"/>
  <c r="F35" i="7"/>
  <c r="F35" i="3"/>
  <c r="F36" i="16" l="1"/>
  <c r="F35" i="16"/>
  <c r="F38" i="16" s="1"/>
  <c r="F39" i="16" s="1"/>
  <c r="F35" i="28"/>
  <c r="F35" i="9"/>
  <c r="F35" i="34"/>
  <c r="F35" i="58"/>
  <c r="F36" i="34"/>
  <c r="F36" i="58"/>
  <c r="F36" i="28"/>
  <c r="F36" i="43"/>
  <c r="F37" i="38"/>
  <c r="F38" i="38" s="1"/>
  <c r="F39" i="38" s="1"/>
  <c r="F37" i="60"/>
  <c r="F37" i="6"/>
  <c r="F37" i="1"/>
  <c r="F33" i="45"/>
  <c r="E51" i="11" s="1"/>
  <c r="F51" i="11" s="1"/>
  <c r="F33" i="48"/>
  <c r="F37" i="3"/>
  <c r="F36" i="3"/>
  <c r="F38" i="3" s="1"/>
  <c r="F39" i="3" s="1"/>
  <c r="F38" i="6"/>
  <c r="F39" i="6" s="1"/>
  <c r="F35" i="38"/>
  <c r="F36" i="38"/>
  <c r="F37" i="62"/>
  <c r="F38" i="62" s="1"/>
  <c r="F39" i="62" s="1"/>
  <c r="E52" i="11"/>
  <c r="F52" i="11" s="1"/>
  <c r="F33" i="49"/>
  <c r="F35" i="12"/>
  <c r="F36" i="46"/>
  <c r="F35" i="37"/>
  <c r="F35" i="5"/>
  <c r="F35" i="46"/>
  <c r="F36" i="37"/>
  <c r="F36" i="1"/>
  <c r="F35" i="42"/>
  <c r="F36" i="12"/>
  <c r="F37" i="12"/>
  <c r="F37" i="46"/>
  <c r="F37" i="37"/>
  <c r="F35" i="65"/>
  <c r="F36" i="65"/>
  <c r="F35" i="1"/>
  <c r="F37" i="42"/>
  <c r="F38" i="72"/>
  <c r="F39" i="72" s="1"/>
  <c r="E40" i="11"/>
  <c r="F40" i="11" s="1"/>
  <c r="F37" i="36"/>
  <c r="F36" i="36"/>
  <c r="F35" i="36"/>
  <c r="F37" i="45"/>
  <c r="F28" i="35"/>
  <c r="F32" i="35" s="1"/>
  <c r="F33" i="35" s="1"/>
  <c r="F37" i="5"/>
  <c r="F36" i="5"/>
  <c r="F24" i="11"/>
  <c r="C9" i="4" s="1"/>
  <c r="F20" i="11"/>
  <c r="C8" i="4" s="1"/>
  <c r="F38" i="74"/>
  <c r="F39" i="74" s="1"/>
  <c r="F35" i="44"/>
  <c r="F36" i="44"/>
  <c r="F35" i="60"/>
  <c r="F36" i="60"/>
  <c r="F35" i="41"/>
  <c r="F36" i="41"/>
  <c r="F38" i="73"/>
  <c r="F39" i="73" s="1"/>
  <c r="F37" i="41"/>
  <c r="F36" i="45"/>
  <c r="E43" i="11"/>
  <c r="F43" i="11" s="1"/>
  <c r="F37" i="40"/>
  <c r="F36" i="40"/>
  <c r="F35" i="40"/>
  <c r="F38" i="67"/>
  <c r="F39" i="67" s="1"/>
  <c r="F38" i="63"/>
  <c r="F39" i="63" s="1"/>
  <c r="F38" i="51"/>
  <c r="F39" i="51" s="1"/>
  <c r="F38" i="43"/>
  <c r="F39" i="43" s="1"/>
  <c r="F38" i="42"/>
  <c r="F39" i="42" s="1"/>
  <c r="F38" i="50"/>
  <c r="F39" i="50" s="1"/>
  <c r="F38" i="54"/>
  <c r="F39" i="54" s="1"/>
  <c r="F38" i="58"/>
  <c r="F39" i="58" s="1"/>
  <c r="F38" i="66"/>
  <c r="F39" i="66" s="1"/>
  <c r="F38" i="9"/>
  <c r="F39" i="9" s="1"/>
  <c r="F37" i="18"/>
  <c r="E32" i="11"/>
  <c r="F32" i="11" s="1"/>
  <c r="F35" i="18"/>
  <c r="F36" i="18"/>
  <c r="F38" i="34"/>
  <c r="F39" i="34" s="1"/>
  <c r="F38" i="8"/>
  <c r="F39" i="8" s="1"/>
  <c r="F38" i="57"/>
  <c r="F39" i="57" s="1"/>
  <c r="F38" i="61"/>
  <c r="F39" i="61" s="1"/>
  <c r="F38" i="14"/>
  <c r="F39" i="14" s="1"/>
  <c r="F38" i="64"/>
  <c r="F39" i="64" s="1"/>
  <c r="F38" i="7"/>
  <c r="F39" i="7" s="1"/>
  <c r="F38" i="28"/>
  <c r="F39" i="28" s="1"/>
  <c r="F38" i="30"/>
  <c r="F39" i="30" s="1"/>
  <c r="F38" i="33"/>
  <c r="F39" i="33" s="1"/>
  <c r="F38" i="10"/>
  <c r="F39" i="10" s="1"/>
  <c r="F38" i="17"/>
  <c r="F39" i="17" s="1"/>
  <c r="F38" i="20"/>
  <c r="F39" i="20" s="1"/>
  <c r="F8" i="2"/>
  <c r="F35" i="45" l="1"/>
  <c r="F38" i="1"/>
  <c r="F39" i="1" s="1"/>
  <c r="F33" i="2"/>
  <c r="F37" i="2" s="1"/>
  <c r="F12" i="2"/>
  <c r="F36" i="49"/>
  <c r="F35" i="49"/>
  <c r="F37" i="49"/>
  <c r="F36" i="48"/>
  <c r="F35" i="48"/>
  <c r="F37" i="48"/>
  <c r="E53" i="11"/>
  <c r="F53" i="11" s="1"/>
  <c r="E54" i="11"/>
  <c r="F54" i="11" s="1"/>
  <c r="F38" i="5"/>
  <c r="F39" i="5" s="1"/>
  <c r="F38" i="36"/>
  <c r="F39" i="36" s="1"/>
  <c r="F38" i="46"/>
  <c r="F39" i="46" s="1"/>
  <c r="F38" i="37"/>
  <c r="F39" i="37" s="1"/>
  <c r="F38" i="60"/>
  <c r="F39" i="60" s="1"/>
  <c r="F38" i="44"/>
  <c r="F39" i="44" s="1"/>
  <c r="F38" i="65"/>
  <c r="F39" i="65" s="1"/>
  <c r="F38" i="12"/>
  <c r="F39" i="12" s="1"/>
  <c r="E39" i="11"/>
  <c r="F39" i="11" s="1"/>
  <c r="F37" i="35"/>
  <c r="F35" i="35"/>
  <c r="F36" i="35"/>
  <c r="F38" i="11"/>
  <c r="C11" i="4" s="1"/>
  <c r="F29" i="11"/>
  <c r="C10" i="4" s="1"/>
  <c r="F38" i="41"/>
  <c r="F39" i="41" s="1"/>
  <c r="F38" i="40"/>
  <c r="F39" i="40" s="1"/>
  <c r="F38" i="45"/>
  <c r="F39" i="45" s="1"/>
  <c r="F38" i="18"/>
  <c r="F39" i="18" s="1"/>
  <c r="F36" i="2"/>
  <c r="F35" i="2" l="1"/>
  <c r="E16" i="11"/>
  <c r="F16" i="11" s="1"/>
  <c r="F13" i="11" s="1"/>
  <c r="F38" i="48"/>
  <c r="F39" i="48" s="1"/>
  <c r="F49" i="11"/>
  <c r="C12" i="4" s="1"/>
  <c r="F38" i="49"/>
  <c r="F39" i="49" s="1"/>
  <c r="F38" i="35"/>
  <c r="F39" i="35" s="1"/>
  <c r="C7" i="4"/>
  <c r="F74" i="11"/>
  <c r="F38" i="2"/>
  <c r="F39" i="2" s="1"/>
  <c r="C19" i="4" l="1"/>
  <c r="F41" i="69" l="1"/>
  <c r="F76" i="11"/>
  <c r="H39" i="69" l="1"/>
  <c r="H41" i="69"/>
  <c r="F42" i="69"/>
  <c r="H38" i="69"/>
  <c r="H40" i="69"/>
  <c r="H42" i="69" l="1"/>
  <c r="H57" i="69" s="1"/>
  <c r="H59" i="69" s="1"/>
  <c r="G64" i="69" s="1"/>
  <c r="F71" i="69" s="1"/>
  <c r="F57" i="69"/>
  <c r="F59" i="69" s="1"/>
  <c r="E75" i="11" l="1"/>
  <c r="F61" i="69"/>
  <c r="F75" i="11" l="1"/>
  <c r="F77" i="11" s="1"/>
</calcChain>
</file>

<file path=xl/comments1.xml><?xml version="1.0" encoding="utf-8"?>
<comments xmlns="http://schemas.openxmlformats.org/spreadsheetml/2006/main">
  <authors>
    <author>Usuario</author>
  </authors>
  <commentList>
    <comment ref="I8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PENDIENTE POR DEFINIR CANTIDADES DE APARATOS Y TUBERIA</t>
        </r>
      </text>
    </comment>
  </commentList>
</comments>
</file>

<file path=xl/comments2.xml><?xml version="1.0" encoding="utf-8"?>
<comments xmlns="http://schemas.openxmlformats.org/spreadsheetml/2006/main">
  <authors>
    <author>Usuario</author>
  </authors>
  <commentList>
    <comment ref="H8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PENDIENTE CONFIRMAR CANTIDADES DE TUBO</t>
        </r>
      </text>
    </comment>
  </commentList>
</comments>
</file>

<file path=xl/comments3.xml><?xml version="1.0" encoding="utf-8"?>
<comments xmlns="http://schemas.openxmlformats.org/spreadsheetml/2006/main">
  <authors>
    <author>Usuario</author>
  </authors>
  <commentList>
    <comment ref="I8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FALTA CANDIDADES DE APARATOS(ROSETAS TOMAS ETC) CABLEADO Y DUCTO</t>
        </r>
      </text>
    </comment>
  </commentList>
</comments>
</file>

<file path=xl/comments4.xml><?xml version="1.0" encoding="utf-8"?>
<comments xmlns="http://schemas.openxmlformats.org/spreadsheetml/2006/main">
  <authors>
    <author>Usuario</author>
  </authors>
  <commentList>
    <comment ref="H10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FALTA CANDIDAD METROS CABLEADO Y PUNTOS DE SALIDA</t>
        </r>
      </text>
    </comment>
  </commentList>
</comments>
</file>

<file path=xl/sharedStrings.xml><?xml version="1.0" encoding="utf-8"?>
<sst xmlns="http://schemas.openxmlformats.org/spreadsheetml/2006/main" count="2290" uniqueCount="357">
  <si>
    <t>ANALISIS DE PRECIOS UNITARIOS</t>
  </si>
  <si>
    <t>No DE ITEM</t>
  </si>
  <si>
    <t>UNIDAD</t>
  </si>
  <si>
    <t>DESCRPCION DEL ITEM</t>
  </si>
  <si>
    <t>1. EQUIPOS</t>
  </si>
  <si>
    <t>DESCRIPCION</t>
  </si>
  <si>
    <t>TIPO</t>
  </si>
  <si>
    <t>TARIFA/HORA  o  M3/KM</t>
  </si>
  <si>
    <t>RENDIMIENTO</t>
  </si>
  <si>
    <t>VALOR PARCIAL</t>
  </si>
  <si>
    <t>SUBTOTAL</t>
  </si>
  <si>
    <t>2. MATERIALES DE OBRA</t>
  </si>
  <si>
    <t>PRECIO UNITARIO</t>
  </si>
  <si>
    <t>CANTIDAD</t>
  </si>
  <si>
    <t>LB</t>
  </si>
  <si>
    <t>TEJA DE ZINC DE 2,44</t>
  </si>
  <si>
    <t>UN</t>
  </si>
  <si>
    <t>RECEBO COMUN</t>
  </si>
  <si>
    <t>M3</t>
  </si>
  <si>
    <t>3. MANO DE OBRA</t>
  </si>
  <si>
    <t>CUADRILLA</t>
  </si>
  <si>
    <t>JORNAL</t>
  </si>
  <si>
    <t>% PRESTACIONES</t>
  </si>
  <si>
    <t>JORNAL TOTAL</t>
  </si>
  <si>
    <t>CUADRILLA A</t>
  </si>
  <si>
    <t>TOTAL COSTOS DIRECTOS</t>
  </si>
  <si>
    <t>4. COSTOS INDIRECTOS</t>
  </si>
  <si>
    <t>ADMINISTRACION</t>
  </si>
  <si>
    <t>IMPREVISTOS</t>
  </si>
  <si>
    <t>UTILIDAD</t>
  </si>
  <si>
    <t>TOTAL COSTOS INDIRECTOS</t>
  </si>
  <si>
    <t>PRECIO UNITARIO TOTAL (APROX AL PESO)</t>
  </si>
  <si>
    <t>HERRAMIENTA MENOR</t>
  </si>
  <si>
    <t>HERRAMIENTA</t>
  </si>
  <si>
    <t>ML</t>
  </si>
  <si>
    <t>KG</t>
  </si>
  <si>
    <t>CAPITULO</t>
  </si>
  <si>
    <t>ACTIVIDAD</t>
  </si>
  <si>
    <t>PRELIMINARES</t>
  </si>
  <si>
    <t>CIMENTACION</t>
  </si>
  <si>
    <t>ENCHAPES</t>
  </si>
  <si>
    <t>CUBIERTA</t>
  </si>
  <si>
    <t>SUBTOTAL COSTOS DIRECTOS</t>
  </si>
  <si>
    <t>X</t>
  </si>
  <si>
    <t>VEHICULO</t>
  </si>
  <si>
    <t>RETROEXCAVADORA</t>
  </si>
  <si>
    <t>MAQUINARIA</t>
  </si>
  <si>
    <t>VOLQUETA 6 M3</t>
  </si>
  <si>
    <t>VIBROCOMPACTADOR A GASOLINA</t>
  </si>
  <si>
    <t>M</t>
  </si>
  <si>
    <t>ITEM</t>
  </si>
  <si>
    <t>VALOR UNITARIO</t>
  </si>
  <si>
    <t>CERRAMIENTO EN TEJA DE ZINC  h = 2.00 MT</t>
  </si>
  <si>
    <t>CAMPAMENTO 18 MT2</t>
  </si>
  <si>
    <t>GLB</t>
  </si>
  <si>
    <t>CONSTRUCCION PROVISIONAL ACUEDUCTO L = 20 MT</t>
  </si>
  <si>
    <t>CONSTRUCCION PROVISIONAL DE ENERGIA</t>
  </si>
  <si>
    <t>DEMOLICION CAMPAMENTO  (INCLUYE RETIRO)</t>
  </si>
  <si>
    <t>MOVIMIENTO DE TIERRAS</t>
  </si>
  <si>
    <t>DESCAPOTE A MAQUINA E= 0,10 MT (INCLUYE RETIRO)</t>
  </si>
  <si>
    <t>M2</t>
  </si>
  <si>
    <t>NIVELACION Y COMPACATACION SUBRASANTE</t>
  </si>
  <si>
    <t>ESTRUCTURA</t>
  </si>
  <si>
    <t>MALLA ELECTROSOLDADA</t>
  </si>
  <si>
    <t>TRAMOS DE ESCALERA EN CONCRETO</t>
  </si>
  <si>
    <t>CONCRETO OUTINORD 3.000 PSI GRAVA COMUN</t>
  </si>
  <si>
    <t>PLACA MACIZA DE CUBIERTA</t>
  </si>
  <si>
    <t>CEMENTO GRIS ESTRUCTURAL</t>
  </si>
  <si>
    <t>ANCLAJES ESTRUCTURALES</t>
  </si>
  <si>
    <t>INSTALACIONES HIDROSANITARIAS Y DE GAS</t>
  </si>
  <si>
    <t>INSTALACION HIDROSANITARIA APARTAMENTOS</t>
  </si>
  <si>
    <t>INSTALACIONES DE GAS</t>
  </si>
  <si>
    <t>MONTAJE DE MEDIDORES</t>
  </si>
  <si>
    <t>NICHO PARA DOS MEDIDORES AGUA APARTAMENTO</t>
  </si>
  <si>
    <t>COMBO TREVI</t>
  </si>
  <si>
    <t>DUCHA</t>
  </si>
  <si>
    <t>LLAVE DE LAVADERO</t>
  </si>
  <si>
    <t>LLAVE DE LAVAPLATOS</t>
  </si>
  <si>
    <t>INS. ELECTRICAS Y COMUNICACIÓN</t>
  </si>
  <si>
    <t>SERVICIOS COMUNES</t>
  </si>
  <si>
    <t>ARMARIOS DE 24 CUENTAS</t>
  </si>
  <si>
    <t>MATERIAL ELECTRICO APARTAMENTO</t>
  </si>
  <si>
    <t>ELECTRICAS PUNTO FIJO</t>
  </si>
  <si>
    <t>RED TELEFONICA</t>
  </si>
  <si>
    <t>MAMPOSTERIA</t>
  </si>
  <si>
    <t xml:space="preserve">CUBIERTA EN TEJA ONDULADA </t>
  </si>
  <si>
    <t>PERLIN METALICO</t>
  </si>
  <si>
    <t>CANAL PVC APARTAMENTOS</t>
  </si>
  <si>
    <t>ENCHAPE CERAMICO EGEO 20X20</t>
  </si>
  <si>
    <t>VENTANERIA</t>
  </si>
  <si>
    <t>VENTANERIA EN LAMINA</t>
  </si>
  <si>
    <t>SUMINISTRO E INSTALACION VIDRIO PLANO INCOLORO</t>
  </si>
  <si>
    <t>CARPINTERIA METALICA</t>
  </si>
  <si>
    <t>PUERTAS METALICAS DE ACCESO APARTAMENTOS</t>
  </si>
  <si>
    <t>BARANDA METALICA PUNTO FIJO</t>
  </si>
  <si>
    <t>APARATOS Y MUEBLES DE COCINA</t>
  </si>
  <si>
    <t>LAVADERO PREFABRICADO</t>
  </si>
  <si>
    <t>ESTUDIO GEOTECNICO</t>
  </si>
  <si>
    <t>DISEÑO ESTRUCTURAL</t>
  </si>
  <si>
    <t>DISEÑO ARQUITECTONICO</t>
  </si>
  <si>
    <t>DISEÑO HIDROSANITARIO</t>
  </si>
  <si>
    <t>DISEÑO ELECTRICO</t>
  </si>
  <si>
    <t>SUBTOTAL COSTOS DIRECTOS + ESTUDIOS Y DISEÑOS PREVIOS</t>
  </si>
  <si>
    <t>TOTAL PRESUPUESTO OBRAS CIVILES</t>
  </si>
  <si>
    <t>HIERRO FIGURADO  60.000 PSI</t>
  </si>
  <si>
    <t>UND</t>
  </si>
  <si>
    <t>CUADRILLA ESTRUCTURAL</t>
  </si>
  <si>
    <t>ADAPTADOR PVC PRESION MACHO 1/2"</t>
  </si>
  <si>
    <t>AGUA</t>
  </si>
  <si>
    <t>LT</t>
  </si>
  <si>
    <t>ALAMBRE NEGRO No 18 RECOCIDO</t>
  </si>
  <si>
    <t>ARENA DE PEÑA</t>
  </si>
  <si>
    <t>ARENA DE RIO</t>
  </si>
  <si>
    <t>ARENA LAVADA DE RIO</t>
  </si>
  <si>
    <t>BAÑO CABINA SENCILLO FLUSHING</t>
  </si>
  <si>
    <t>BARRA G-60 3/8" * 6 mts</t>
  </si>
  <si>
    <t>BASE GRANULAR</t>
  </si>
  <si>
    <t>BISAGRA GATO OMEGA 3"</t>
  </si>
  <si>
    <t>CEMENTO BLANCO</t>
  </si>
  <si>
    <t>CEMENTO GRIS</t>
  </si>
  <si>
    <t>CODO PVC PRESION  DE 1/2"</t>
  </si>
  <si>
    <t>CODO PVC SANITARIO DE 2"</t>
  </si>
  <si>
    <t>CODO PVC SANITARIO DE 4"</t>
  </si>
  <si>
    <t>CONCRETO 3000 PSI</t>
  </si>
  <si>
    <t>GANCHO TEJA ETERNIT 55 MM</t>
  </si>
  <si>
    <t xml:space="preserve">LAVADERO EN GRANITO </t>
  </si>
  <si>
    <t>LIMPIADOR PVC</t>
  </si>
  <si>
    <t>MALLA ELECTROSOLDADA Q4</t>
  </si>
  <si>
    <t>PEGACOR BLANCO</t>
  </si>
  <si>
    <t>PORTACANDADO GATO SIMPLE 3"</t>
  </si>
  <si>
    <t>PUNTILLA CON CABEZA 2"</t>
  </si>
  <si>
    <t>RECEBO B-600</t>
  </si>
  <si>
    <t>REPISA ORDINARIO e=0,30</t>
  </si>
  <si>
    <t>SIFON PVC DE 2 PIEZAS DE 2"</t>
  </si>
  <si>
    <t>TABLA BURRA ORDINARIO e=0,30</t>
  </si>
  <si>
    <t>TABLA CHAPA ORDINARIO 0,30</t>
  </si>
  <si>
    <t>TEE PVC SANITARIA DE 4"  a  2"</t>
  </si>
  <si>
    <t>TEE PVC SANITARIA DE 4"  a  6"</t>
  </si>
  <si>
    <t>TEJA No 6 FIBROCEMENTO</t>
  </si>
  <si>
    <t>TORNILLO PARA CANALETA 43 METAL</t>
  </si>
  <si>
    <t xml:space="preserve">TUBERIA PVC  PRESION DE 1/2" </t>
  </si>
  <si>
    <t>TUBERIA PVC SANITARIA DE 2"</t>
  </si>
  <si>
    <t xml:space="preserve">TUBERIA PVC SANITARIA DE 4" </t>
  </si>
  <si>
    <t xml:space="preserve">TUBERIA PVC SANITARIA DE 6" </t>
  </si>
  <si>
    <t>VARA DE CLAVO</t>
  </si>
  <si>
    <t>GL</t>
  </si>
  <si>
    <t>YEE PVC SANITARIA DE 4" a  2"</t>
  </si>
  <si>
    <t>GRAVILLA FINA 1/2"</t>
  </si>
  <si>
    <t>1. ADMINISTRACIÓN</t>
  </si>
  <si>
    <t>A. PERSONAL MENSUAL</t>
  </si>
  <si>
    <t>TOTAL MES</t>
  </si>
  <si>
    <t>MESES</t>
  </si>
  <si>
    <t>TOTAL</t>
  </si>
  <si>
    <t>INGENIERO DIRECTOR</t>
  </si>
  <si>
    <t>INGENIERO RESIDENTE</t>
  </si>
  <si>
    <t>INGENIERO DE PROGRAMACION Y CONTROL</t>
  </si>
  <si>
    <t>ALMACENISTA</t>
  </si>
  <si>
    <t>AUXILIAR</t>
  </si>
  <si>
    <t>MECANICO / ELECTRICO</t>
  </si>
  <si>
    <t>B. VEHICULOS MENSUALES INGENIERIA</t>
  </si>
  <si>
    <t>CAMIONETA</t>
  </si>
  <si>
    <t>C. ARRENDAMIENTOS Y SERVICIOS MENSUALES</t>
  </si>
  <si>
    <t>COMUNICACIONES</t>
  </si>
  <si>
    <t>EQUIPO DE LABORATORIO</t>
  </si>
  <si>
    <t>OFICINA OBRA (EQUIPOS E INSUMOS)</t>
  </si>
  <si>
    <t>ACPM</t>
  </si>
  <si>
    <t>DOTACIONES</t>
  </si>
  <si>
    <t>D. COSTO INSUMOS OFICINAS MES</t>
  </si>
  <si>
    <t>PAPELERIA</t>
  </si>
  <si>
    <t>ELEMENTOS DE ASEO</t>
  </si>
  <si>
    <t>ELEMENTOS DE CAFETERÍA</t>
  </si>
  <si>
    <t>FOTOCOPIADORA</t>
  </si>
  <si>
    <t>E. IMPUESTOS MENSUALES</t>
  </si>
  <si>
    <t>DESCRIPCION  DEL IMPUESTO</t>
  </si>
  <si>
    <t>PORCENTAJE</t>
  </si>
  <si>
    <t>ICA</t>
  </si>
  <si>
    <t>4 POR 1000</t>
  </si>
  <si>
    <t>TOTAL IMPUESTOS</t>
  </si>
  <si>
    <t>VALOR APROXIMADO FACTURACION TOTAL</t>
  </si>
  <si>
    <t xml:space="preserve"> F. POLIZAS Y SEGUROS</t>
  </si>
  <si>
    <t>DESCRIPCION  DEL SEGURO</t>
  </si>
  <si>
    <t>CUMPLIMIENTO</t>
  </si>
  <si>
    <t>SALARIOS Y PRESTACIONES</t>
  </si>
  <si>
    <t>RESPONSABILIDAD CIVIL</t>
  </si>
  <si>
    <t>POLIZA MAQUINARIA Y EQUIPO MOVIL</t>
  </si>
  <si>
    <t>RESUMEN COSTOS ADMINISTRACION</t>
  </si>
  <si>
    <t xml:space="preserve"> A. PERSONAL</t>
  </si>
  <si>
    <t xml:space="preserve"> B. VEHICULO ADMINISTRACION</t>
  </si>
  <si>
    <t xml:space="preserve"> C. ARRENDAMIENTOS Y SERVICIOS</t>
  </si>
  <si>
    <t xml:space="preserve"> D. COSTOS INSUMOS OFICINAS</t>
  </si>
  <si>
    <t xml:space="preserve"> E. IMPUESTOS</t>
  </si>
  <si>
    <t xml:space="preserve"> F. SEGUROS</t>
  </si>
  <si>
    <t>VALOR TOTAL COSTO INDIRECTO / MES</t>
  </si>
  <si>
    <t>PORCENTAJE DE ADMINISTRACIÓN =</t>
  </si>
  <si>
    <t>2.  IMPREVISTOS</t>
  </si>
  <si>
    <t>PORCENTAJE POR IMPREVISTOS =</t>
  </si>
  <si>
    <t>CARGO</t>
  </si>
  <si>
    <t>CONFORMACION DE CUADRILLA</t>
  </si>
  <si>
    <t>JORNAL BASICO</t>
  </si>
  <si>
    <t>COMISION DE TOPOGRAFIA</t>
  </si>
  <si>
    <t>(1) TOPOGRAFO Y (2) CADENEROS</t>
  </si>
  <si>
    <t>(1) OFICIAL Y (1) AYUDANTE</t>
  </si>
  <si>
    <t>NO APLICA</t>
  </si>
  <si>
    <t>AYUDANTE OBRERO</t>
  </si>
  <si>
    <t xml:space="preserve">CUADRILLA ALBAÑILERIA </t>
  </si>
  <si>
    <t>(1) OFICIAL ALBAÑILERIA Y (1) AYUDANTE ALBAÑILERIA</t>
  </si>
  <si>
    <t>LISTADO DE PRECIOS BASICOS DE INSUMOS - EQUIPOS</t>
  </si>
  <si>
    <t>CLASE DE EQUIPO</t>
  </si>
  <si>
    <t>TARIFA / HORA</t>
  </si>
  <si>
    <t>EQUIPO DE TOPOGRAFIA</t>
  </si>
  <si>
    <t>TOPOGRAFICO</t>
  </si>
  <si>
    <t>VIBRADOR A GASOLINA</t>
  </si>
  <si>
    <t>10% DEL COSTO DIRECTO EN CADA A.P.U</t>
  </si>
  <si>
    <t>CINTA TEFLON</t>
  </si>
  <si>
    <t>ESTOPA</t>
  </si>
  <si>
    <t>TUBERIA CONDUIT 1/2"</t>
  </si>
  <si>
    <t>CAJA SENCILLA CONDUIT</t>
  </si>
  <si>
    <t>ALAMBRE COBRE AWG Nº12</t>
  </si>
  <si>
    <t>ALAMBRE COBRE DESNUDO Nº 14</t>
  </si>
  <si>
    <t>TERMINAL DE 1/2" CONDUIT</t>
  </si>
  <si>
    <t>TABLERO DE 2 CIRCUITOS CON TACOS</t>
  </si>
  <si>
    <t xml:space="preserve">VIGAS DE CIMENTACION </t>
  </si>
  <si>
    <t>PLACA DE CONTRAPISO e: 0.06 m</t>
  </si>
  <si>
    <t>LISTÓN SAJO DE 5 X 3 CM X 2,5 M (VARILLA)</t>
  </si>
  <si>
    <t>CAJA DE INSPECCION 100 X 100</t>
  </si>
  <si>
    <t>CAJA DE INSPECCION 70 X 70</t>
  </si>
  <si>
    <t>BLOQUE Nº 5 PERFORACION VERTICAL ESPECIAL FACHADA</t>
  </si>
  <si>
    <t>BLOQUE Nº 5 MEDIO PERFORACION VERTICAL FACHADA</t>
  </si>
  <si>
    <t xml:space="preserve">HERRAMIENTA MENOR </t>
  </si>
  <si>
    <t>PLACA MACIZA TIPO e: 10  cm CONCRETO OUTINORD 3.000 PSI GRAVA COMUN</t>
  </si>
  <si>
    <t>MUROS ENCONCRETO SIUF 3.000 PSI GRAVA FINA ESTRUCTURAL 10 CM</t>
  </si>
  <si>
    <t>MUROS EN CONCRETO SIUF 3.000 PSI GRAVA FINA  ESTRUCTURAL 8 CM</t>
  </si>
  <si>
    <t>CONCRETO 2000 PSI</t>
  </si>
  <si>
    <t>CONCRETO SIUF 3.000 PSI GRAVA FINA</t>
  </si>
  <si>
    <t>SUBBASE GRANULAR B -600 INCLUYE COMPACTACIÓN.</t>
  </si>
  <si>
    <t>HOJA DE SEGUETA NICOLSON</t>
  </si>
  <si>
    <t>PARAL TELESCOPICO</t>
  </si>
  <si>
    <t>TABLA BURRA ORDINARIO e=0,25</t>
  </si>
  <si>
    <t>DIA</t>
  </si>
  <si>
    <t>FORMALETA INDUSTRIALIZADO</t>
  </si>
  <si>
    <t>SEPAROL DESMOLDATOC</t>
  </si>
  <si>
    <t>BOMBA DE CONCRETO</t>
  </si>
  <si>
    <t>ANCLAJE QUIMICO 3/4"*23 CMS</t>
  </si>
  <si>
    <t>SIKADUR 42 ANCLAJE</t>
  </si>
  <si>
    <t>BUSCHING HG 3/4" X 1/2"</t>
  </si>
  <si>
    <t>CAJA PARA 2 MEDIDORES AGUA</t>
  </si>
  <si>
    <t>RL</t>
  </si>
  <si>
    <t>CODO HG 3/4"</t>
  </si>
  <si>
    <t>CODO HG 1/2"</t>
  </si>
  <si>
    <t>NIPLE DE 1/2" X 6"</t>
  </si>
  <si>
    <t>NIPLE HG 1/2" X 8"</t>
  </si>
  <si>
    <t>NIPLE HG 3/4" X 8"</t>
  </si>
  <si>
    <t>REGISTRO ANTIFRAUDE 1/2"</t>
  </si>
  <si>
    <t>REGISTRO BOLA DE 1/2</t>
  </si>
  <si>
    <t>TEE HG 3/4" X 1/2"</t>
  </si>
  <si>
    <t>TUBERÍA HG SCH 40 1/2"</t>
  </si>
  <si>
    <t xml:space="preserve">TUBERIA PVC  PRESION DE 3/4" </t>
  </si>
  <si>
    <t>UNIÓN HG 1/2"</t>
  </si>
  <si>
    <t>COMBO TREVI SIN INCRUSTACIONES</t>
  </si>
  <si>
    <t>ESMALTE HORNEABLE LISO</t>
  </si>
  <si>
    <t>CUADRILLA BB INSTALACIONES</t>
  </si>
  <si>
    <t>DUCHA SENCILLA PISCIS 4"</t>
  </si>
  <si>
    <t>LLAVE JARDIN LIVIANA SIN CROMAR</t>
  </si>
  <si>
    <t>LLAVE JARDIN LIVIANA CROMADA</t>
  </si>
  <si>
    <t>GRAVILLA COMUN DE RIO</t>
  </si>
  <si>
    <t>LADRILLO COMUN RECOCIDO</t>
  </si>
  <si>
    <t>MARCO Y CONTRAMARCO C.I 80X80</t>
  </si>
  <si>
    <t>CAJA DE INSPECCION 80 X 80</t>
  </si>
  <si>
    <t>MARCO Y CONTRAMARCO C.I 70X70</t>
  </si>
  <si>
    <t>TABLERO SERVICOS COMUNES</t>
  </si>
  <si>
    <t>ARMARIO MEDIDOR DE 24 CUENTAS</t>
  </si>
  <si>
    <t>MARCO Y CONTRAMARCO C.I 60X60</t>
  </si>
  <si>
    <t>BLOQUE N° 5 SANTA FE</t>
  </si>
  <si>
    <t>CABALLETE FIJO 15° - P7 COLOR</t>
  </si>
  <si>
    <t>TEJA ONDULADA 1000 N° 3</t>
  </si>
  <si>
    <t>TEJA PLACA ONDULADA N° 5</t>
  </si>
  <si>
    <t>TEJA PLACA ONDULADA N° 7</t>
  </si>
  <si>
    <t>TEJA PLACA ONDULADA N° 9</t>
  </si>
  <si>
    <t>TERMINAL SUPERIOR C.M. P-7</t>
  </si>
  <si>
    <t>TERMINAL SUPERIOR CONTRA MURO</t>
  </si>
  <si>
    <t>PERFIL 160X60 CALIBRE 16</t>
  </si>
  <si>
    <t>SOPORTE METALICO PARA CUEBIERTA</t>
  </si>
  <si>
    <t>TORNILLO DE EXPANSION 1/4"</t>
  </si>
  <si>
    <t>CANAL PVC AMAZONAS X 3ML</t>
  </si>
  <si>
    <t>SOPORTERIA CANAL TIPO U 1/2 "</t>
  </si>
  <si>
    <t>TORNILLO 4 7/8" P/LAMINA</t>
  </si>
  <si>
    <t>ENCHAPE EGEO 20.5X20.5 REF 20900</t>
  </si>
  <si>
    <t>BINDA-BOQUILLA</t>
  </si>
  <si>
    <t>CHAZO PUNTILLA 2 7/8X1/4</t>
  </si>
  <si>
    <t>SILICONA</t>
  </si>
  <si>
    <t>POLIETILENO CAL.6 COLOR</t>
  </si>
  <si>
    <t>VIDRIO INCOLORO 3MM</t>
  </si>
  <si>
    <t>PUERTA  METALICA PRINCIPAL</t>
  </si>
  <si>
    <t>ANCLA DE NYLON 1/4" *2 1/4"</t>
  </si>
  <si>
    <t>BARANDA METALICA</t>
  </si>
  <si>
    <t>MESON COCINA PREFABRICADO EN GRANITO</t>
  </si>
  <si>
    <t>MESON PREFABRICADO EN GRANITO  L= 2,50</t>
  </si>
  <si>
    <t>CODO CALLE GALVANIZADO 1/2"</t>
  </si>
  <si>
    <t xml:space="preserve">ELEVADOR PARA GAS 1/2" </t>
  </si>
  <si>
    <t>MEDIDOR DE GAS 2.5 M3</t>
  </si>
  <si>
    <t>REGULADOR GAS R-4E 4 M3</t>
  </si>
  <si>
    <t xml:space="preserve">SOLDADURA ESTAÑO DE PLATA 95 </t>
  </si>
  <si>
    <t>TEE REDUCIDA POLIETILENO</t>
  </si>
  <si>
    <t>TUBERIA GALVANIZADA SCH 40 1 1/2"</t>
  </si>
  <si>
    <t>UNIVERSAL GALVANIZADA 1/2"</t>
  </si>
  <si>
    <t>VALVULA DE BOLA PARA MEDIDOR 1/2"</t>
  </si>
  <si>
    <t>TUBERIA POLIETILENO 1/2"</t>
  </si>
  <si>
    <t>LOCTIGAS F/MEDIA 36 ML</t>
  </si>
  <si>
    <t>BISAGRA COMUN 2"</t>
  </si>
  <si>
    <t>CAJA LAMINA COLL ROLLD CAL 18X45X45X20</t>
  </si>
  <si>
    <t>ALAMBRE N° 12 AISLADO</t>
  </si>
  <si>
    <t>ALAMBRE N° 12 DESNUDO</t>
  </si>
  <si>
    <t>PULSADOR TIMBRE GALICA</t>
  </si>
  <si>
    <t>TOMA CORRIENTE DOBLE POLO TIERRA GALICA</t>
  </si>
  <si>
    <t>ROSETA DE PORCELANA CORONA</t>
  </si>
  <si>
    <t>RELOJ TEMPORIZADOR ORBIS</t>
  </si>
  <si>
    <t>TOMA AMPLIFICADOR DE TV DE SOBREPONER</t>
  </si>
  <si>
    <t>VARILLA COOPER-WRLD CON BORNA</t>
  </si>
  <si>
    <t>CAJA AMPLIFICADOR DE TV DE 50X30X15</t>
  </si>
  <si>
    <t>CABLE CU. N°. 2 DESNUDO</t>
  </si>
  <si>
    <t>TUBO GALVANIZADO DE 2"</t>
  </si>
  <si>
    <t>TABLERO DE 4 CTOS</t>
  </si>
  <si>
    <t>INTERRUPTOR AUTOMATICO DE 1X20 A</t>
  </si>
  <si>
    <t>(1) MAESTRO, (1) ARMADOR, (1) ENCONFRADOR Y (2) AYUDANTES</t>
  </si>
  <si>
    <t>TUBO PVC 1/2"</t>
  </si>
  <si>
    <t>TUBO PVC 3/4"</t>
  </si>
  <si>
    <t>CAJA GALVANIZADA 5800</t>
  </si>
  <si>
    <t>CAJA GALVANIZADA 2400</t>
  </si>
  <si>
    <t>ALAMBRE N° 10 DESNUDO</t>
  </si>
  <si>
    <t>CABLE No. 8 THW AWG 600v</t>
  </si>
  <si>
    <t>BREAKER ENCHUFABLE 1X20 AMP</t>
  </si>
  <si>
    <t>TABLERO MONOFASICO PARA 6 CIRCUITOS</t>
  </si>
  <si>
    <t>INTERUPTOR DOBLE</t>
  </si>
  <si>
    <t>HIERRO FIGURADO 60.000 PSI</t>
  </si>
  <si>
    <t>TOMA TELEFONO GALICA</t>
  </si>
  <si>
    <t xml:space="preserve">SOLDADURA PVC X 1/4 </t>
  </si>
  <si>
    <t>CAJA OCTOGONAL  2400</t>
  </si>
  <si>
    <t xml:space="preserve">CINTA AISLANTE ROLLO </t>
  </si>
  <si>
    <t>COSTO REAL MANO DE OBRA LOS ROSALES</t>
  </si>
  <si>
    <t>LISTADO DE PRECIOS DE MATERIALES</t>
  </si>
  <si>
    <t>1. ADMINISTRACION</t>
  </si>
  <si>
    <t>2.00</t>
  </si>
  <si>
    <t>LOCALIZACION TRAZADO Y REPLANTEO</t>
  </si>
  <si>
    <t>ESTACAS DE MADERA</t>
  </si>
  <si>
    <t>MOJON DE CONCRETO</t>
  </si>
  <si>
    <t>PUNTILLA CON CABEZA 1"</t>
  </si>
  <si>
    <t>HIERRO 60.000 PSI CIMENTACION</t>
  </si>
  <si>
    <t>HIERRO 60.000 PSI ESTRUCTURA</t>
  </si>
  <si>
    <t>BTO</t>
  </si>
  <si>
    <t>MTS</t>
  </si>
  <si>
    <t>RLLO</t>
  </si>
  <si>
    <t>SISO</t>
  </si>
  <si>
    <t>EXCAVACION A MAQUINA (INCLUYE RETIRO)</t>
  </si>
  <si>
    <t>PREDIOS, ESTUDIOS Y DISEÑOS PREVIOS</t>
  </si>
  <si>
    <t>A.I.   =</t>
  </si>
  <si>
    <t>PRESUPUESTO POR CAPITULOS EDIFICIO ANKARA</t>
  </si>
  <si>
    <t>PRESUPUESTO DE OBRA EDIFCIOANKARA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</si>
</sst>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0"/>
    <numFmt numFmtId="165" formatCode="_([$$-240A]\ * #,##0.00_);_([$$-240A]\ * \(#,##0.00\);_([$$-240A]\ * &quot;-&quot;??_);_(@_)"/>
    <numFmt numFmtId="166" formatCode="_-* #,##0.00_-;\-* #,##0.00_-;_-* &quot;-&quot;??_-;_-@_-"/>
    <numFmt numFmtId="167" formatCode="#,##0.000_ ;\-#,##0.000\ "/>
    <numFmt numFmtId="168" formatCode="_(&quot;$&quot;\ * #,##0_);_(&quot;$&quot;\ * \(#,##0\);_(&quot;$&quot;\ * &quot;-&quot;??_);_(@_)"/>
    <numFmt numFmtId="169" formatCode="0.000%"/>
    <numFmt numFmtId="170" formatCode="#,##0.0"/>
    <numFmt numFmtId="171" formatCode="_(&quot;$&quot;* #,##0_);_(&quot;$&quot;* \(#,##0\);_(&quot;$&quot;* &quot;-&quot;??_);_(@_)"/>
    <numFmt numFmtId="172" formatCode="0.0%"/>
    <numFmt numFmtId="173" formatCode="0.00000"/>
    <numFmt numFmtId="174" formatCode="_-* #,##0.00\ [$€]_-;\-* #,##0.00\ [$€]_-;_-* &quot;-&quot;??\ [$€]_-;_-@_-"/>
    <numFmt numFmtId="175" formatCode="[$€-2]\ #,##0.00_);[Red]\([$€-2]\ #,##0.00\)"/>
    <numFmt numFmtId="176" formatCode="_-* #,##0.00_$_-;\-* #,##0.00_$_-;_-* &quot;-&quot;??_$_-;_-@_-"/>
    <numFmt numFmtId="177" formatCode="_(* #,##0.000_);_(* \(#,##0.000\);_(* &quot;-&quot;??_);_(@_)"/>
    <numFmt numFmtId="178" formatCode="_-* #,##0.00&quot;$&quot;_-;\-* #,##0.00&quot;$&quot;_-;_-* &quot;-&quot;??&quot;$&quot;_-;_-@_-"/>
    <numFmt numFmtId="179" formatCode="0.0"/>
    <numFmt numFmtId="180" formatCode="#,##0.0_ ;\-#,##0.0\ "/>
    <numFmt numFmtId="181" formatCode="#,##0.00_ ;\-#,##0.00\ "/>
    <numFmt numFmtId="182" formatCode="[$-240A]General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FF0000"/>
      <name val="Calibri"/>
      <family val="2"/>
      <scheme val="minor"/>
    </font>
    <font>
      <sz val="11"/>
      <name val="Arial"/>
      <family val="2"/>
    </font>
    <font>
      <sz val="10"/>
      <color theme="1"/>
      <name val="Arial1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0">
    <xf numFmtId="0" fontId="0" fillId="0" borderId="0"/>
    <xf numFmtId="166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174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12" fillId="0" borderId="0" applyFont="0" applyFill="0" applyBorder="0" applyAlignment="0" applyProtection="0"/>
    <xf numFmtId="16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12" fillId="0" borderId="0" applyBorder="0"/>
    <xf numFmtId="0" fontId="12" fillId="0" borderId="0"/>
    <xf numFmtId="9" fontId="12" fillId="0" borderId="0" applyFont="0" applyFill="0" applyBorder="0" applyAlignment="0" applyProtection="0"/>
    <xf numFmtId="182" fontId="22" fillId="0" borderId="0"/>
  </cellStyleXfs>
  <cellXfs count="660">
    <xf numFmtId="0" fontId="0" fillId="0" borderId="0" xfId="0"/>
    <xf numFmtId="0" fontId="5" fillId="0" borderId="0" xfId="0" applyFont="1"/>
    <xf numFmtId="0" fontId="5" fillId="0" borderId="7" xfId="0" applyFont="1" applyBorder="1"/>
    <xf numFmtId="0" fontId="6" fillId="0" borderId="8" xfId="0" applyFont="1" applyBorder="1" applyAlignment="1">
      <alignment horizontal="center"/>
    </xf>
    <xf numFmtId="0" fontId="6" fillId="0" borderId="8" xfId="0" applyFont="1" applyBorder="1" applyAlignment="1"/>
    <xf numFmtId="0" fontId="5" fillId="0" borderId="8" xfId="0" applyFont="1" applyBorder="1"/>
    <xf numFmtId="0" fontId="5" fillId="0" borderId="9" xfId="0" applyFont="1" applyBorder="1"/>
    <xf numFmtId="0" fontId="6" fillId="0" borderId="10" xfId="0" applyFont="1" applyBorder="1" applyAlignment="1">
      <alignment horizontal="center"/>
    </xf>
    <xf numFmtId="0" fontId="5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2" xfId="0" applyBorder="1"/>
    <xf numFmtId="0" fontId="0" fillId="0" borderId="0" xfId="0" applyBorder="1"/>
    <xf numFmtId="0" fontId="0" fillId="0" borderId="6" xfId="0" applyBorder="1"/>
    <xf numFmtId="0" fontId="5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164" fontId="1" fillId="0" borderId="16" xfId="2" applyNumberFormat="1" applyFon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"/>
    </xf>
    <xf numFmtId="164" fontId="1" fillId="0" borderId="20" xfId="2" applyNumberFormat="1" applyFon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Fill="1" applyBorder="1" applyAlignment="1">
      <alignment horizontal="center"/>
    </xf>
    <xf numFmtId="165" fontId="3" fillId="0" borderId="23" xfId="2" applyNumberFormat="1" applyFont="1" applyBorder="1" applyAlignment="1">
      <alignment horizontal="center"/>
    </xf>
    <xf numFmtId="44" fontId="1" fillId="0" borderId="22" xfId="2" applyFont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0" fillId="0" borderId="15" xfId="0" applyFill="1" applyBorder="1" applyAlignment="1">
      <alignment horizontal="center"/>
    </xf>
    <xf numFmtId="4" fontId="1" fillId="0" borderId="16" xfId="2" applyNumberFormat="1" applyFont="1" applyBorder="1" applyAlignment="1"/>
    <xf numFmtId="44" fontId="1" fillId="0" borderId="15" xfId="2" applyFont="1" applyBorder="1" applyAlignment="1">
      <alignment horizontal="center"/>
    </xf>
    <xf numFmtId="4" fontId="1" fillId="0" borderId="20" xfId="2" applyNumberFormat="1" applyFont="1" applyBorder="1" applyAlignment="1"/>
    <xf numFmtId="44" fontId="1" fillId="0" borderId="19" xfId="2" applyFont="1" applyBorder="1" applyAlignment="1">
      <alignment horizontal="center"/>
    </xf>
    <xf numFmtId="0" fontId="0" fillId="0" borderId="22" xfId="0" applyBorder="1" applyAlignment="1">
      <alignment horizontal="center"/>
    </xf>
    <xf numFmtId="167" fontId="1" fillId="0" borderId="16" xfId="1" applyNumberFormat="1" applyFont="1" applyBorder="1" applyAlignment="1">
      <alignment horizontal="center"/>
    </xf>
    <xf numFmtId="44" fontId="1" fillId="0" borderId="17" xfId="2" applyFont="1" applyBorder="1" applyAlignment="1">
      <alignment horizontal="center"/>
    </xf>
    <xf numFmtId="9" fontId="1" fillId="0" borderId="18" xfId="3" applyFont="1" applyBorder="1" applyAlignment="1"/>
    <xf numFmtId="0" fontId="0" fillId="0" borderId="19" xfId="0" applyBorder="1" applyAlignment="1"/>
    <xf numFmtId="167" fontId="1" fillId="0" borderId="20" xfId="1" applyNumberFormat="1" applyFont="1" applyBorder="1" applyAlignment="1">
      <alignment horizontal="center"/>
    </xf>
    <xf numFmtId="44" fontId="1" fillId="0" borderId="25" xfId="2" applyFont="1" applyBorder="1" applyAlignment="1">
      <alignment horizontal="center"/>
    </xf>
    <xf numFmtId="9" fontId="1" fillId="0" borderId="21" xfId="3" applyFont="1" applyBorder="1" applyAlignment="1"/>
    <xf numFmtId="0" fontId="0" fillId="0" borderId="22" xfId="0" applyBorder="1" applyAlignment="1"/>
    <xf numFmtId="165" fontId="0" fillId="3" borderId="13" xfId="0" applyNumberFormat="1" applyFill="1" applyBorder="1" applyAlignment="1">
      <alignment horizontal="center"/>
    </xf>
    <xf numFmtId="9" fontId="1" fillId="0" borderId="30" xfId="3" applyFon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9" fontId="1" fillId="0" borderId="33" xfId="3" applyFont="1" applyBorder="1" applyAlignment="1">
      <alignment horizontal="center"/>
    </xf>
    <xf numFmtId="9" fontId="1" fillId="0" borderId="34" xfId="3" applyFon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9" fillId="3" borderId="13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19" xfId="0" applyBorder="1" applyAlignment="1">
      <alignment vertical="center"/>
    </xf>
    <xf numFmtId="4" fontId="1" fillId="0" borderId="20" xfId="2" applyNumberFormat="1" applyFont="1" applyBorder="1" applyAlignment="1">
      <alignment vertical="center"/>
    </xf>
    <xf numFmtId="44" fontId="1" fillId="0" borderId="19" xfId="2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 wrapText="1"/>
    </xf>
    <xf numFmtId="0" fontId="2" fillId="0" borderId="12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10" fillId="0" borderId="15" xfId="0" applyFont="1" applyFill="1" applyBorder="1" applyAlignment="1">
      <alignment horizontal="center"/>
    </xf>
    <xf numFmtId="4" fontId="10" fillId="0" borderId="16" xfId="2" applyNumberFormat="1" applyFont="1" applyBorder="1" applyAlignment="1"/>
    <xf numFmtId="44" fontId="10" fillId="0" borderId="15" xfId="2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4" fontId="10" fillId="0" borderId="20" xfId="2" applyNumberFormat="1" applyFont="1" applyBorder="1" applyAlignment="1"/>
    <xf numFmtId="44" fontId="10" fillId="0" borderId="19" xfId="2" applyFont="1" applyBorder="1" applyAlignment="1">
      <alignment horizontal="center"/>
    </xf>
    <xf numFmtId="4" fontId="10" fillId="0" borderId="20" xfId="2" applyNumberFormat="1" applyFont="1" applyBorder="1" applyAlignment="1">
      <alignment vertical="center"/>
    </xf>
    <xf numFmtId="44" fontId="10" fillId="0" borderId="19" xfId="2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5" fontId="11" fillId="0" borderId="23" xfId="2" applyNumberFormat="1" applyFont="1" applyBorder="1" applyAlignment="1">
      <alignment horizontal="center"/>
    </xf>
    <xf numFmtId="44" fontId="10" fillId="0" borderId="22" xfId="2" applyFont="1" applyBorder="1" applyAlignment="1">
      <alignment horizontal="center"/>
    </xf>
    <xf numFmtId="0" fontId="5" fillId="0" borderId="0" xfId="0" applyFont="1" applyAlignment="1">
      <alignment vertical="center" wrapText="1" shrinkToFit="1"/>
    </xf>
    <xf numFmtId="0" fontId="5" fillId="0" borderId="0" xfId="0" applyFont="1" applyAlignment="1">
      <alignment horizontal="center" vertical="center" wrapText="1" shrinkToFit="1"/>
    </xf>
    <xf numFmtId="44" fontId="5" fillId="0" borderId="15" xfId="2" applyFont="1" applyFill="1" applyBorder="1" applyAlignment="1">
      <alignment wrapText="1"/>
    </xf>
    <xf numFmtId="44" fontId="5" fillId="0" borderId="19" xfId="2" applyFont="1" applyFill="1" applyBorder="1" applyAlignment="1">
      <alignment wrapText="1"/>
    </xf>
    <xf numFmtId="44" fontId="0" fillId="0" borderId="0" xfId="0" applyNumberFormat="1"/>
    <xf numFmtId="44" fontId="5" fillId="4" borderId="13" xfId="0" applyNumberFormat="1" applyFont="1" applyFill="1" applyBorder="1" applyAlignment="1">
      <alignment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justify" vertical="center" wrapText="1"/>
    </xf>
    <xf numFmtId="0" fontId="10" fillId="0" borderId="14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vertical="center"/>
    </xf>
    <xf numFmtId="0" fontId="10" fillId="0" borderId="19" xfId="0" applyFont="1" applyBorder="1" applyAlignment="1">
      <alignment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4" xfId="0" applyFill="1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45" xfId="0" applyFill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0" fillId="0" borderId="15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7" xfId="0" applyBorder="1"/>
    <xf numFmtId="0" fontId="0" fillId="0" borderId="0" xfId="0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2" xfId="0" applyBorder="1" applyAlignment="1">
      <alignment wrapText="1"/>
    </xf>
    <xf numFmtId="0" fontId="0" fillId="0" borderId="32" xfId="0" applyBorder="1"/>
    <xf numFmtId="168" fontId="0" fillId="0" borderId="0" xfId="0" applyNumberFormat="1"/>
    <xf numFmtId="0" fontId="0" fillId="0" borderId="43" xfId="0" applyBorder="1" applyAlignment="1">
      <alignment wrapText="1"/>
    </xf>
    <xf numFmtId="0" fontId="0" fillId="0" borderId="4" xfId="0" applyBorder="1" applyAlignment="1">
      <alignment vertical="center" wrapText="1"/>
    </xf>
    <xf numFmtId="0" fontId="0" fillId="0" borderId="4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center"/>
    </xf>
    <xf numFmtId="164" fontId="1" fillId="0" borderId="39" xfId="2" applyNumberFormat="1" applyFon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44" fontId="1" fillId="0" borderId="38" xfId="2" applyFont="1" applyBorder="1" applyAlignment="1">
      <alignment horizontal="center"/>
    </xf>
    <xf numFmtId="9" fontId="1" fillId="0" borderId="37" xfId="3" applyFont="1" applyBorder="1" applyAlignment="1"/>
    <xf numFmtId="0" fontId="0" fillId="0" borderId="38" xfId="0" applyBorder="1" applyAlignment="1"/>
    <xf numFmtId="167" fontId="1" fillId="0" borderId="39" xfId="1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0" fillId="0" borderId="15" xfId="0" applyBorder="1" applyAlignment="1">
      <alignment vertical="center" wrapText="1"/>
    </xf>
    <xf numFmtId="44" fontId="1" fillId="0" borderId="29" xfId="2" applyFont="1" applyBorder="1" applyAlignment="1">
      <alignment horizontal="center" vertical="center" wrapText="1"/>
    </xf>
    <xf numFmtId="9" fontId="0" fillId="0" borderId="15" xfId="0" applyNumberFormat="1" applyBorder="1" applyAlignment="1">
      <alignment horizontal="center" vertical="center" wrapText="1"/>
    </xf>
    <xf numFmtId="44" fontId="1" fillId="0" borderId="15" xfId="2" applyFont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9" fontId="0" fillId="0" borderId="19" xfId="0" applyNumberFormat="1" applyFill="1" applyBorder="1" applyAlignment="1">
      <alignment horizontal="center" vertical="center" wrapText="1"/>
    </xf>
    <xf numFmtId="44" fontId="1" fillId="0" borderId="0" xfId="2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44" fontId="1" fillId="0" borderId="32" xfId="2" applyFont="1" applyFill="1" applyBorder="1" applyAlignment="1">
      <alignment horizontal="center" vertical="center" wrapText="1"/>
    </xf>
    <xf numFmtId="44" fontId="1" fillId="0" borderId="0" xfId="2" applyFont="1" applyAlignment="1">
      <alignment horizontal="center" vertical="center" wrapText="1"/>
    </xf>
    <xf numFmtId="0" fontId="10" fillId="0" borderId="0" xfId="0" applyFont="1"/>
    <xf numFmtId="0" fontId="14" fillId="0" borderId="0" xfId="0" applyFont="1"/>
    <xf numFmtId="0" fontId="14" fillId="0" borderId="0" xfId="0" applyFont="1" applyAlignment="1">
      <alignment vertical="center"/>
    </xf>
    <xf numFmtId="0" fontId="15" fillId="0" borderId="7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5" fillId="2" borderId="13" xfId="0" applyFont="1" applyFill="1" applyBorder="1" applyAlignment="1">
      <alignment horizontal="center"/>
    </xf>
    <xf numFmtId="164" fontId="10" fillId="0" borderId="20" xfId="2" applyNumberFormat="1" applyFont="1" applyBorder="1" applyAlignment="1">
      <alignment horizontal="center"/>
    </xf>
    <xf numFmtId="165" fontId="10" fillId="0" borderId="19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10" fillId="0" borderId="22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0" fillId="0" borderId="22" xfId="0" applyFont="1" applyBorder="1" applyAlignment="1">
      <alignment horizontal="center"/>
    </xf>
    <xf numFmtId="167" fontId="10" fillId="0" borderId="16" xfId="1" applyNumberFormat="1" applyFont="1" applyBorder="1" applyAlignment="1">
      <alignment horizontal="center"/>
    </xf>
    <xf numFmtId="44" fontId="10" fillId="0" borderId="17" xfId="2" applyFont="1" applyBorder="1" applyAlignment="1">
      <alignment horizontal="center"/>
    </xf>
    <xf numFmtId="9" fontId="10" fillId="0" borderId="18" xfId="3" applyFont="1" applyBorder="1" applyAlignment="1"/>
    <xf numFmtId="0" fontId="10" fillId="0" borderId="19" xfId="0" applyFont="1" applyBorder="1" applyAlignment="1"/>
    <xf numFmtId="167" fontId="10" fillId="0" borderId="20" xfId="1" applyNumberFormat="1" applyFont="1" applyBorder="1" applyAlignment="1">
      <alignment horizontal="center"/>
    </xf>
    <xf numFmtId="44" fontId="10" fillId="0" borderId="25" xfId="2" applyFont="1" applyBorder="1" applyAlignment="1">
      <alignment horizontal="center"/>
    </xf>
    <xf numFmtId="9" fontId="10" fillId="0" borderId="21" xfId="3" applyFont="1" applyBorder="1" applyAlignment="1"/>
    <xf numFmtId="0" fontId="10" fillId="0" borderId="22" xfId="0" applyFont="1" applyBorder="1" applyAlignment="1"/>
    <xf numFmtId="165" fontId="10" fillId="3" borderId="13" xfId="0" applyNumberFormat="1" applyFont="1" applyFill="1" applyBorder="1" applyAlignment="1">
      <alignment horizontal="center"/>
    </xf>
    <xf numFmtId="9" fontId="10" fillId="0" borderId="30" xfId="3" applyFont="1" applyBorder="1" applyAlignment="1">
      <alignment horizontal="center"/>
    </xf>
    <xf numFmtId="165" fontId="10" fillId="0" borderId="15" xfId="0" applyNumberFormat="1" applyFont="1" applyBorder="1" applyAlignment="1">
      <alignment horizontal="center"/>
    </xf>
    <xf numFmtId="9" fontId="10" fillId="0" borderId="33" xfId="3" applyFont="1" applyBorder="1" applyAlignment="1">
      <alignment horizontal="center"/>
    </xf>
    <xf numFmtId="9" fontId="10" fillId="0" borderId="34" xfId="3" applyFont="1" applyBorder="1" applyAlignment="1">
      <alignment horizontal="center"/>
    </xf>
    <xf numFmtId="165" fontId="10" fillId="0" borderId="22" xfId="0" applyNumberFormat="1" applyFont="1" applyBorder="1" applyAlignment="1">
      <alignment horizontal="center"/>
    </xf>
    <xf numFmtId="165" fontId="17" fillId="3" borderId="13" xfId="0" applyNumberFormat="1" applyFont="1" applyFill="1" applyBorder="1" applyAlignment="1">
      <alignment horizontal="center"/>
    </xf>
    <xf numFmtId="0" fontId="15" fillId="0" borderId="0" xfId="0" applyFont="1"/>
    <xf numFmtId="0" fontId="10" fillId="0" borderId="20" xfId="0" applyFont="1" applyFill="1" applyBorder="1" applyAlignment="1">
      <alignment horizontal="center"/>
    </xf>
    <xf numFmtId="12" fontId="10" fillId="0" borderId="20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37" xfId="0" applyFont="1" applyBorder="1" applyAlignment="1">
      <alignment horizontal="left"/>
    </xf>
    <xf numFmtId="0" fontId="14" fillId="0" borderId="0" xfId="0" applyFont="1" applyAlignment="1">
      <alignment horizontal="right"/>
    </xf>
    <xf numFmtId="0" fontId="10" fillId="0" borderId="32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4" fontId="14" fillId="0" borderId="0" xfId="0" applyNumberFormat="1" applyFont="1"/>
    <xf numFmtId="0" fontId="10" fillId="0" borderId="38" xfId="0" applyFont="1" applyBorder="1" applyAlignment="1">
      <alignment horizontal="center"/>
    </xf>
    <xf numFmtId="164" fontId="10" fillId="0" borderId="39" xfId="2" applyNumberFormat="1" applyFont="1" applyBorder="1" applyAlignment="1">
      <alignment horizontal="center"/>
    </xf>
    <xf numFmtId="165" fontId="10" fillId="0" borderId="25" xfId="0" applyNumberFormat="1" applyFont="1" applyBorder="1" applyAlignment="1">
      <alignment horizontal="center"/>
    </xf>
    <xf numFmtId="0" fontId="10" fillId="0" borderId="15" xfId="0" applyFont="1" applyBorder="1" applyAlignment="1">
      <alignment vertical="center" wrapText="1"/>
    </xf>
    <xf numFmtId="44" fontId="10" fillId="0" borderId="29" xfId="2" applyFont="1" applyBorder="1" applyAlignment="1">
      <alignment horizontal="center" vertical="center" wrapText="1"/>
    </xf>
    <xf numFmtId="9" fontId="10" fillId="0" borderId="15" xfId="0" applyNumberFormat="1" applyFont="1" applyBorder="1" applyAlignment="1">
      <alignment horizontal="center" vertical="center" wrapText="1"/>
    </xf>
    <xf numFmtId="44" fontId="10" fillId="0" borderId="15" xfId="2" applyFont="1" applyBorder="1" applyAlignment="1">
      <alignment horizontal="center" vertical="center" wrapText="1"/>
    </xf>
    <xf numFmtId="44" fontId="10" fillId="0" borderId="38" xfId="2" applyFont="1" applyBorder="1" applyAlignment="1">
      <alignment horizontal="center"/>
    </xf>
    <xf numFmtId="9" fontId="10" fillId="0" borderId="37" xfId="3" applyFont="1" applyBorder="1" applyAlignment="1"/>
    <xf numFmtId="0" fontId="10" fillId="0" borderId="38" xfId="0" applyFont="1" applyBorder="1" applyAlignment="1"/>
    <xf numFmtId="167" fontId="10" fillId="0" borderId="39" xfId="1" applyNumberFormat="1" applyFont="1" applyBorder="1" applyAlignment="1">
      <alignment horizontal="center"/>
    </xf>
    <xf numFmtId="0" fontId="0" fillId="0" borderId="0" xfId="0" applyFill="1" applyBorder="1" applyAlignment="1">
      <alignment wrapText="1"/>
    </xf>
    <xf numFmtId="4" fontId="10" fillId="0" borderId="16" xfId="2" applyNumberFormat="1" applyFont="1" applyBorder="1" applyAlignment="1">
      <alignment vertical="center"/>
    </xf>
    <xf numFmtId="44" fontId="10" fillId="0" borderId="15" xfId="2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44" fontId="8" fillId="0" borderId="0" xfId="2" applyFont="1" applyBorder="1" applyAlignment="1">
      <alignment horizontal="center" vertical="center" wrapText="1"/>
    </xf>
    <xf numFmtId="44" fontId="8" fillId="0" borderId="0" xfId="2" applyFont="1" applyBorder="1" applyAlignment="1">
      <alignment vertical="center" wrapText="1"/>
    </xf>
    <xf numFmtId="9" fontId="0" fillId="0" borderId="19" xfId="0" applyNumberFormat="1" applyFill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44" fontId="0" fillId="0" borderId="19" xfId="0" applyNumberFormat="1" applyBorder="1" applyAlignment="1">
      <alignment horizontal="center"/>
    </xf>
    <xf numFmtId="167" fontId="0" fillId="0" borderId="0" xfId="0" applyNumberFormat="1"/>
    <xf numFmtId="0" fontId="10" fillId="0" borderId="12" xfId="0" applyFont="1" applyBorder="1"/>
    <xf numFmtId="0" fontId="10" fillId="0" borderId="0" xfId="0" applyFont="1" applyBorder="1"/>
    <xf numFmtId="0" fontId="10" fillId="0" borderId="6" xfId="0" applyFont="1" applyBorder="1"/>
    <xf numFmtId="44" fontId="10" fillId="0" borderId="38" xfId="0" applyNumberFormat="1" applyFont="1" applyBorder="1" applyAlignment="1">
      <alignment horizontal="center"/>
    </xf>
    <xf numFmtId="0" fontId="0" fillId="0" borderId="50" xfId="0" applyFill="1" applyBorder="1" applyAlignment="1">
      <alignment wrapText="1"/>
    </xf>
    <xf numFmtId="170" fontId="10" fillId="0" borderId="16" xfId="2" applyNumberFormat="1" applyFont="1" applyBorder="1" applyAlignment="1"/>
    <xf numFmtId="9" fontId="10" fillId="0" borderId="15" xfId="0" applyNumberFormat="1" applyFont="1" applyFill="1" applyBorder="1" applyAlignment="1">
      <alignment horizontal="center"/>
    </xf>
    <xf numFmtId="44" fontId="10" fillId="0" borderId="38" xfId="2" applyFont="1" applyBorder="1" applyAlignment="1">
      <alignment vertical="center" wrapText="1"/>
    </xf>
    <xf numFmtId="0" fontId="20" fillId="0" borderId="0" xfId="0" applyFont="1"/>
    <xf numFmtId="0" fontId="10" fillId="0" borderId="18" xfId="0" applyFont="1" applyBorder="1" applyAlignment="1">
      <alignment horizontal="left" wrapText="1"/>
    </xf>
    <xf numFmtId="44" fontId="10" fillId="0" borderId="19" xfId="0" applyNumberFormat="1" applyFont="1" applyBorder="1" applyAlignment="1">
      <alignment horizontal="center"/>
    </xf>
    <xf numFmtId="44" fontId="10" fillId="0" borderId="19" xfId="0" applyNumberFormat="1" applyFont="1" applyFill="1" applyBorder="1" applyAlignment="1">
      <alignment horizontal="center"/>
    </xf>
    <xf numFmtId="9" fontId="10" fillId="0" borderId="19" xfId="0" applyNumberFormat="1" applyFont="1" applyFill="1" applyBorder="1" applyAlignment="1">
      <alignment horizontal="center"/>
    </xf>
    <xf numFmtId="9" fontId="10" fillId="0" borderId="19" xfId="0" applyNumberFormat="1" applyFont="1" applyBorder="1" applyAlignment="1">
      <alignment horizontal="center"/>
    </xf>
    <xf numFmtId="44" fontId="10" fillId="0" borderId="46" xfId="0" applyNumberFormat="1" applyFont="1" applyBorder="1" applyAlignment="1">
      <alignment horizontal="center"/>
    </xf>
    <xf numFmtId="4" fontId="10" fillId="0" borderId="48" xfId="2" applyNumberFormat="1" applyFont="1" applyBorder="1" applyAlignment="1"/>
    <xf numFmtId="44" fontId="10" fillId="0" borderId="38" xfId="0" applyNumberFormat="1" applyFont="1" applyBorder="1" applyAlignment="1"/>
    <xf numFmtId="0" fontId="0" fillId="0" borderId="25" xfId="0" applyFill="1" applyBorder="1" applyAlignment="1">
      <alignment horizontal="center" vertical="center" wrapText="1"/>
    </xf>
    <xf numFmtId="0" fontId="0" fillId="0" borderId="51" xfId="0" applyBorder="1" applyAlignment="1">
      <alignment horizontal="left"/>
    </xf>
    <xf numFmtId="9" fontId="0" fillId="0" borderId="46" xfId="0" applyNumberFormat="1" applyBorder="1" applyAlignment="1">
      <alignment horizontal="center"/>
    </xf>
    <xf numFmtId="44" fontId="0" fillId="0" borderId="46" xfId="0" applyNumberFormat="1" applyBorder="1" applyAlignment="1">
      <alignment horizontal="center"/>
    </xf>
    <xf numFmtId="4" fontId="1" fillId="0" borderId="20" xfId="2" applyNumberFormat="1" applyFont="1" applyBorder="1" applyAlignment="1">
      <alignment horizontal="center"/>
    </xf>
    <xf numFmtId="44" fontId="10" fillId="0" borderId="15" xfId="0" applyNumberFormat="1" applyFont="1" applyFill="1" applyBorder="1" applyAlignment="1">
      <alignment horizontal="center"/>
    </xf>
    <xf numFmtId="4" fontId="10" fillId="0" borderId="20" xfId="2" applyNumberFormat="1" applyFont="1" applyBorder="1" applyAlignment="1">
      <alignment horizontal="right"/>
    </xf>
    <xf numFmtId="4" fontId="10" fillId="0" borderId="0" xfId="2" applyNumberFormat="1" applyFont="1" applyBorder="1" applyAlignment="1"/>
    <xf numFmtId="0" fontId="10" fillId="0" borderId="51" xfId="0" applyFont="1" applyBorder="1" applyAlignment="1">
      <alignment horizontal="left"/>
    </xf>
    <xf numFmtId="0" fontId="10" fillId="0" borderId="46" xfId="0" applyFont="1" applyBorder="1" applyAlignment="1">
      <alignment horizontal="center"/>
    </xf>
    <xf numFmtId="44" fontId="10" fillId="0" borderId="46" xfId="2" applyFont="1" applyBorder="1" applyAlignment="1">
      <alignment horizontal="center"/>
    </xf>
    <xf numFmtId="181" fontId="10" fillId="0" borderId="16" xfId="1" applyNumberFormat="1" applyFont="1" applyBorder="1" applyAlignment="1">
      <alignment horizontal="center"/>
    </xf>
    <xf numFmtId="12" fontId="10" fillId="0" borderId="19" xfId="0" applyNumberFormat="1" applyFont="1" applyFill="1" applyBorder="1" applyAlignment="1">
      <alignment horizontal="center"/>
    </xf>
    <xf numFmtId="164" fontId="10" fillId="0" borderId="20" xfId="2" applyNumberFormat="1" applyFont="1" applyBorder="1" applyAlignment="1"/>
    <xf numFmtId="44" fontId="10" fillId="0" borderId="16" xfId="0" applyNumberFormat="1" applyFont="1" applyFill="1" applyBorder="1" applyAlignment="1">
      <alignment horizontal="center"/>
    </xf>
    <xf numFmtId="44" fontId="10" fillId="0" borderId="20" xfId="0" applyNumberFormat="1" applyFont="1" applyFill="1" applyBorder="1" applyAlignment="1">
      <alignment horizontal="center"/>
    </xf>
    <xf numFmtId="9" fontId="10" fillId="0" borderId="20" xfId="0" applyNumberFormat="1" applyFont="1" applyFill="1" applyBorder="1" applyAlignment="1">
      <alignment horizontal="center"/>
    </xf>
    <xf numFmtId="9" fontId="0" fillId="0" borderId="50" xfId="0" applyNumberForma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44" fontId="10" fillId="0" borderId="20" xfId="2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9" fontId="10" fillId="0" borderId="16" xfId="0" applyNumberFormat="1" applyFont="1" applyFill="1" applyBorder="1" applyAlignment="1">
      <alignment horizontal="center" vertical="center"/>
    </xf>
    <xf numFmtId="9" fontId="10" fillId="0" borderId="20" xfId="0" applyNumberFormat="1" applyFont="1" applyFill="1" applyBorder="1" applyAlignment="1">
      <alignment horizontal="center" vertical="center"/>
    </xf>
    <xf numFmtId="44" fontId="10" fillId="0" borderId="20" xfId="0" applyNumberFormat="1" applyFont="1" applyBorder="1" applyAlignment="1">
      <alignment horizontal="center"/>
    </xf>
    <xf numFmtId="9" fontId="10" fillId="0" borderId="20" xfId="0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21" fillId="0" borderId="41" xfId="0" applyFont="1" applyFill="1" applyBorder="1" applyAlignment="1">
      <alignment horizontal="left"/>
    </xf>
    <xf numFmtId="0" fontId="5" fillId="0" borderId="29" xfId="0" applyFont="1" applyFill="1" applyBorder="1" applyAlignment="1">
      <alignment wrapText="1"/>
    </xf>
    <xf numFmtId="0" fontId="5" fillId="0" borderId="32" xfId="0" applyFont="1" applyFill="1" applyBorder="1" applyAlignment="1">
      <alignment wrapText="1"/>
    </xf>
    <xf numFmtId="44" fontId="10" fillId="0" borderId="19" xfId="2" applyFont="1" applyBorder="1" applyAlignment="1">
      <alignment vertical="center" wrapText="1"/>
    </xf>
    <xf numFmtId="44" fontId="10" fillId="0" borderId="15" xfId="2" applyFont="1" applyBorder="1" applyAlignment="1">
      <alignment vertical="center" wrapText="1"/>
    </xf>
    <xf numFmtId="44" fontId="10" fillId="0" borderId="0" xfId="2" applyFont="1" applyAlignment="1">
      <alignment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wrapText="1"/>
    </xf>
    <xf numFmtId="0" fontId="9" fillId="5" borderId="8" xfId="0" applyFont="1" applyFill="1" applyBorder="1" applyAlignment="1">
      <alignment wrapText="1"/>
    </xf>
    <xf numFmtId="0" fontId="23" fillId="0" borderId="0" xfId="0" applyFont="1"/>
    <xf numFmtId="44" fontId="23" fillId="0" borderId="0" xfId="0" applyNumberFormat="1" applyFont="1"/>
    <xf numFmtId="44" fontId="17" fillId="5" borderId="11" xfId="0" applyNumberFormat="1" applyFont="1" applyFill="1" applyBorder="1" applyAlignment="1">
      <alignment wrapText="1"/>
    </xf>
    <xf numFmtId="44" fontId="10" fillId="0" borderId="39" xfId="2" applyFont="1" applyBorder="1" applyAlignment="1">
      <alignment horizontal="center" vertical="center" wrapText="1"/>
    </xf>
    <xf numFmtId="44" fontId="10" fillId="0" borderId="24" xfId="2" applyFont="1" applyBorder="1" applyAlignment="1">
      <alignment horizontal="center" vertical="center" wrapText="1"/>
    </xf>
    <xf numFmtId="44" fontId="17" fillId="5" borderId="11" xfId="0" applyNumberFormat="1" applyFont="1" applyFill="1" applyBorder="1" applyAlignment="1">
      <alignment horizontal="center" wrapText="1"/>
    </xf>
    <xf numFmtId="44" fontId="10" fillId="0" borderId="48" xfId="2" applyFont="1" applyBorder="1" applyAlignment="1">
      <alignment horizontal="center" vertical="center" wrapText="1"/>
    </xf>
    <xf numFmtId="44" fontId="15" fillId="4" borderId="13" xfId="0" applyNumberFormat="1" applyFont="1" applyFill="1" applyBorder="1" applyAlignment="1">
      <alignment wrapText="1"/>
    </xf>
    <xf numFmtId="0" fontId="10" fillId="0" borderId="0" xfId="0" applyFont="1" applyAlignment="1">
      <alignment vertical="center" wrapText="1"/>
    </xf>
    <xf numFmtId="0" fontId="17" fillId="5" borderId="8" xfId="0" applyFont="1" applyFill="1" applyBorder="1" applyAlignment="1">
      <alignment wrapText="1"/>
    </xf>
    <xf numFmtId="2" fontId="10" fillId="0" borderId="32" xfId="0" applyNumberFormat="1" applyFont="1" applyBorder="1" applyAlignment="1">
      <alignment horizontal="right" vertical="center" wrapText="1"/>
    </xf>
    <xf numFmtId="2" fontId="10" fillId="0" borderId="43" xfId="0" applyNumberFormat="1" applyFont="1" applyBorder="1" applyAlignment="1">
      <alignment horizontal="right" vertical="center" wrapText="1"/>
    </xf>
    <xf numFmtId="2" fontId="10" fillId="0" borderId="5" xfId="0" applyNumberFormat="1" applyFont="1" applyBorder="1" applyAlignment="1">
      <alignment horizontal="right" vertical="center" wrapText="1"/>
    </xf>
    <xf numFmtId="0" fontId="10" fillId="0" borderId="43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0" fillId="0" borderId="49" xfId="0" applyFill="1" applyBorder="1" applyAlignment="1">
      <alignment wrapText="1"/>
    </xf>
    <xf numFmtId="44" fontId="10" fillId="0" borderId="25" xfId="2" applyFont="1" applyBorder="1" applyAlignment="1">
      <alignment vertical="center" wrapText="1"/>
    </xf>
    <xf numFmtId="44" fontId="10" fillId="0" borderId="6" xfId="2" applyFont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85" xfId="0" applyFont="1" applyFill="1" applyBorder="1" applyAlignment="1">
      <alignment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79" fontId="10" fillId="0" borderId="44" xfId="0" applyNumberFormat="1" applyFont="1" applyBorder="1" applyAlignment="1">
      <alignment horizontal="center" vertical="center" wrapText="1"/>
    </xf>
    <xf numFmtId="1" fontId="10" fillId="0" borderId="19" xfId="0" applyNumberFormat="1" applyFont="1" applyBorder="1" applyAlignment="1">
      <alignment horizontal="center" vertical="center" wrapText="1"/>
    </xf>
    <xf numFmtId="179" fontId="10" fillId="0" borderId="19" xfId="0" applyNumberFormat="1" applyFont="1" applyBorder="1" applyAlignment="1">
      <alignment horizontal="center" vertical="center" wrapText="1"/>
    </xf>
    <xf numFmtId="179" fontId="11" fillId="0" borderId="22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0" fillId="0" borderId="28" xfId="0" applyFont="1" applyBorder="1" applyAlignment="1">
      <alignment horizontal="left"/>
    </xf>
    <xf numFmtId="0" fontId="0" fillId="0" borderId="27" xfId="0" applyBorder="1"/>
    <xf numFmtId="0" fontId="0" fillId="0" borderId="28" xfId="0" applyBorder="1"/>
    <xf numFmtId="0" fontId="0" fillId="0" borderId="28" xfId="0" applyBorder="1" applyAlignment="1">
      <alignment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0" fillId="0" borderId="15" xfId="0" applyFill="1" applyBorder="1" applyAlignment="1">
      <alignment vertical="center"/>
    </xf>
    <xf numFmtId="44" fontId="1" fillId="0" borderId="29" xfId="2" applyFont="1" applyFill="1" applyBorder="1" applyAlignment="1">
      <alignment horizontal="center" vertical="center" wrapText="1"/>
    </xf>
    <xf numFmtId="9" fontId="0" fillId="0" borderId="15" xfId="0" applyNumberFormat="1" applyFill="1" applyBorder="1" applyAlignment="1">
      <alignment horizontal="center" vertical="center" wrapText="1"/>
    </xf>
    <xf numFmtId="44" fontId="1" fillId="0" borderId="15" xfId="2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/>
    </xf>
    <xf numFmtId="44" fontId="1" fillId="0" borderId="19" xfId="2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44" fontId="1" fillId="0" borderId="43" xfId="2" applyFont="1" applyFill="1" applyBorder="1" applyAlignment="1">
      <alignment horizontal="center" vertical="center" wrapText="1"/>
    </xf>
    <xf numFmtId="9" fontId="0" fillId="0" borderId="38" xfId="0" applyNumberFormat="1" applyFill="1" applyBorder="1" applyAlignment="1">
      <alignment horizontal="center" vertical="center" wrapText="1"/>
    </xf>
    <xf numFmtId="0" fontId="0" fillId="0" borderId="38" xfId="0" applyFill="1" applyBorder="1" applyAlignment="1">
      <alignment vertical="center"/>
    </xf>
    <xf numFmtId="44" fontId="1" fillId="0" borderId="39" xfId="2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44" fontId="1" fillId="0" borderId="40" xfId="2" applyFont="1" applyFill="1" applyBorder="1" applyAlignment="1">
      <alignment horizontal="center" vertical="center" wrapText="1"/>
    </xf>
    <xf numFmtId="9" fontId="0" fillId="0" borderId="22" xfId="0" applyNumberFormat="1" applyFill="1" applyBorder="1" applyAlignment="1">
      <alignment horizontal="center" vertical="center" wrapText="1"/>
    </xf>
    <xf numFmtId="44" fontId="1" fillId="0" borderId="22" xfId="2" applyFont="1" applyFill="1" applyBorder="1" applyAlignment="1">
      <alignment horizontal="center" vertical="center" wrapText="1"/>
    </xf>
    <xf numFmtId="166" fontId="1" fillId="0" borderId="19" xfId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 vertical="center" wrapText="1"/>
    </xf>
    <xf numFmtId="44" fontId="0" fillId="0" borderId="19" xfId="2" applyFont="1" applyFill="1" applyBorder="1" applyAlignment="1">
      <alignment horizontal="center" vertical="center" wrapText="1"/>
    </xf>
    <xf numFmtId="166" fontId="1" fillId="0" borderId="22" xfId="1" applyFont="1" applyFill="1" applyBorder="1" applyAlignment="1">
      <alignment horizontal="center" vertical="center" wrapText="1"/>
    </xf>
    <xf numFmtId="0" fontId="0" fillId="0" borderId="40" xfId="0" applyFill="1" applyBorder="1" applyAlignment="1">
      <alignment vertical="center" wrapText="1"/>
    </xf>
    <xf numFmtId="0" fontId="8" fillId="0" borderId="18" xfId="0" applyFont="1" applyFill="1" applyBorder="1" applyAlignment="1">
      <alignment vertical="center"/>
    </xf>
    <xf numFmtId="0" fontId="0" fillId="0" borderId="37" xfId="0" applyFill="1" applyBorder="1" applyAlignment="1">
      <alignment horizontal="left"/>
    </xf>
    <xf numFmtId="0" fontId="0" fillId="0" borderId="37" xfId="0" applyFill="1" applyBorder="1" applyAlignment="1">
      <alignment vertical="center" wrapText="1"/>
    </xf>
    <xf numFmtId="0" fontId="0" fillId="0" borderId="18" xfId="0" applyFill="1" applyBorder="1" applyAlignment="1">
      <alignment horizontal="left"/>
    </xf>
    <xf numFmtId="0" fontId="8" fillId="0" borderId="53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8" fillId="0" borderId="32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 wrapText="1"/>
    </xf>
    <xf numFmtId="0" fontId="24" fillId="0" borderId="0" xfId="5" applyFont="1" applyFill="1" applyAlignment="1" applyProtection="1">
      <alignment horizontal="center" vertical="center"/>
    </xf>
    <xf numFmtId="0" fontId="24" fillId="0" borderId="0" xfId="5" applyFont="1" applyFill="1" applyBorder="1" applyAlignment="1" applyProtection="1">
      <alignment vertical="center"/>
    </xf>
    <xf numFmtId="169" fontId="25" fillId="0" borderId="0" xfId="6" applyNumberFormat="1" applyFont="1" applyFill="1" applyBorder="1" applyAlignment="1" applyProtection="1">
      <alignment horizontal="center" vertical="center"/>
    </xf>
    <xf numFmtId="44" fontId="24" fillId="0" borderId="0" xfId="7" applyFont="1" applyFill="1" applyAlignment="1" applyProtection="1">
      <alignment vertical="center"/>
    </xf>
    <xf numFmtId="0" fontId="1" fillId="0" borderId="0" xfId="0" applyFont="1" applyFill="1"/>
    <xf numFmtId="0" fontId="26" fillId="0" borderId="0" xfId="5" applyFont="1" applyFill="1" applyAlignment="1" applyProtection="1">
      <alignment horizontal="left" vertical="center"/>
    </xf>
    <xf numFmtId="0" fontId="27" fillId="0" borderId="0" xfId="5" applyFont="1" applyFill="1" applyAlignment="1" applyProtection="1">
      <alignment horizontal="centerContinuous" vertical="center"/>
    </xf>
    <xf numFmtId="0" fontId="28" fillId="0" borderId="55" xfId="5" applyFont="1" applyFill="1" applyBorder="1" applyAlignment="1" applyProtection="1">
      <alignment vertical="center"/>
    </xf>
    <xf numFmtId="0" fontId="24" fillId="0" borderId="55" xfId="5" applyFont="1" applyFill="1" applyBorder="1" applyAlignment="1" applyProtection="1">
      <alignment vertical="center"/>
    </xf>
    <xf numFmtId="0" fontId="24" fillId="0" borderId="0" xfId="5" applyFont="1" applyFill="1" applyAlignment="1" applyProtection="1">
      <alignment vertical="center"/>
    </xf>
    <xf numFmtId="0" fontId="29" fillId="2" borderId="56" xfId="5" applyFont="1" applyFill="1" applyBorder="1" applyAlignment="1" applyProtection="1">
      <alignment horizontal="centerContinuous" vertical="center"/>
    </xf>
    <xf numFmtId="0" fontId="29" fillId="2" borderId="57" xfId="5" applyFont="1" applyFill="1" applyBorder="1" applyAlignment="1" applyProtection="1">
      <alignment horizontal="centerContinuous" vertical="center"/>
    </xf>
    <xf numFmtId="0" fontId="29" fillId="2" borderId="58" xfId="5" applyFont="1" applyFill="1" applyBorder="1" applyAlignment="1" applyProtection="1">
      <alignment horizontal="centerContinuous" vertical="center"/>
    </xf>
    <xf numFmtId="170" fontId="29" fillId="2" borderId="58" xfId="5" applyNumberFormat="1" applyFont="1" applyFill="1" applyBorder="1" applyAlignment="1" applyProtection="1">
      <alignment horizontal="center" vertical="center"/>
    </xf>
    <xf numFmtId="0" fontId="29" fillId="2" borderId="58" xfId="5" applyFont="1" applyFill="1" applyBorder="1" applyAlignment="1" applyProtection="1">
      <alignment horizontal="center" vertical="center"/>
    </xf>
    <xf numFmtId="0" fontId="30" fillId="0" borderId="0" xfId="0" applyFont="1" applyFill="1" applyAlignment="1">
      <alignment vertical="center" wrapText="1" shrinkToFit="1"/>
    </xf>
    <xf numFmtId="0" fontId="25" fillId="0" borderId="59" xfId="5" applyFont="1" applyFill="1" applyBorder="1" applyAlignment="1" applyProtection="1">
      <alignment horizontal="left" vertical="center" indent="1"/>
      <protection locked="0"/>
    </xf>
    <xf numFmtId="0" fontId="25" fillId="0" borderId="60" xfId="5" applyFont="1" applyFill="1" applyBorder="1" applyAlignment="1" applyProtection="1">
      <alignment horizontal="left" vertical="center"/>
      <protection locked="0"/>
    </xf>
    <xf numFmtId="0" fontId="25" fillId="0" borderId="61" xfId="5" applyFont="1" applyFill="1" applyBorder="1" applyAlignment="1" applyProtection="1">
      <alignment horizontal="left" vertical="center"/>
      <protection locked="0"/>
    </xf>
    <xf numFmtId="43" fontId="25" fillId="0" borderId="50" xfId="8" applyFont="1" applyFill="1" applyBorder="1" applyAlignment="1" applyProtection="1">
      <alignment horizontal="center" vertical="center"/>
      <protection locked="0"/>
    </xf>
    <xf numFmtId="171" fontId="25" fillId="0" borderId="50" xfId="7" applyNumberFormat="1" applyFont="1" applyFill="1" applyBorder="1" applyAlignment="1" applyProtection="1">
      <alignment horizontal="right" vertical="center"/>
    </xf>
    <xf numFmtId="170" fontId="25" fillId="0" borderId="50" xfId="8" applyNumberFormat="1" applyFont="1" applyFill="1" applyBorder="1" applyAlignment="1" applyProtection="1">
      <alignment horizontal="center" vertical="center"/>
      <protection locked="0"/>
    </xf>
    <xf numFmtId="171" fontId="25" fillId="0" borderId="62" xfId="7" applyNumberFormat="1" applyFont="1" applyFill="1" applyBorder="1" applyAlignment="1" applyProtection="1">
      <alignment horizontal="right" vertical="center"/>
    </xf>
    <xf numFmtId="0" fontId="30" fillId="0" borderId="0" xfId="0" applyFont="1" applyFill="1" applyAlignment="1">
      <alignment horizontal="center" vertical="center" wrapText="1" shrinkToFit="1"/>
    </xf>
    <xf numFmtId="0" fontId="25" fillId="0" borderId="36" xfId="5" applyFont="1" applyFill="1" applyBorder="1" applyAlignment="1" applyProtection="1">
      <alignment horizontal="left" vertical="center" indent="1"/>
      <protection locked="0"/>
    </xf>
    <xf numFmtId="0" fontId="25" fillId="0" borderId="32" xfId="5" applyFont="1" applyFill="1" applyBorder="1" applyAlignment="1" applyProtection="1">
      <alignment horizontal="left" vertical="center"/>
      <protection locked="0"/>
    </xf>
    <xf numFmtId="0" fontId="25" fillId="0" borderId="45" xfId="5" applyFont="1" applyFill="1" applyBorder="1" applyAlignment="1" applyProtection="1">
      <alignment horizontal="left" vertical="center"/>
      <protection locked="0"/>
    </xf>
    <xf numFmtId="43" fontId="24" fillId="0" borderId="0" xfId="8" applyFont="1" applyFill="1" applyAlignment="1" applyProtection="1">
      <alignment vertical="center"/>
    </xf>
    <xf numFmtId="171" fontId="24" fillId="0" borderId="0" xfId="7" applyNumberFormat="1" applyFont="1" applyFill="1" applyAlignment="1" applyProtection="1">
      <alignment vertical="center"/>
    </xf>
    <xf numFmtId="171" fontId="11" fillId="0" borderId="67" xfId="7" applyNumberFormat="1" applyFont="1" applyFill="1" applyBorder="1" applyAlignment="1" applyProtection="1">
      <alignment vertical="center"/>
    </xf>
    <xf numFmtId="170" fontId="24" fillId="0" borderId="0" xfId="5" applyNumberFormat="1" applyFont="1" applyFill="1" applyAlignment="1" applyProtection="1">
      <alignment horizontal="center" vertical="center"/>
    </xf>
    <xf numFmtId="171" fontId="29" fillId="0" borderId="0" xfId="7" applyNumberFormat="1" applyFont="1" applyFill="1" applyBorder="1" applyAlignment="1" applyProtection="1">
      <alignment vertical="center"/>
    </xf>
    <xf numFmtId="43" fontId="31" fillId="2" borderId="58" xfId="8" applyFont="1" applyFill="1" applyBorder="1" applyAlignment="1" applyProtection="1">
      <alignment horizontal="center" vertical="center"/>
      <protection locked="0"/>
    </xf>
    <xf numFmtId="171" fontId="31" fillId="2" borderId="57" xfId="7" applyNumberFormat="1" applyFont="1" applyFill="1" applyBorder="1" applyAlignment="1" applyProtection="1">
      <alignment horizontal="center" vertical="center"/>
      <protection locked="0"/>
    </xf>
    <xf numFmtId="171" fontId="29" fillId="2" borderId="68" xfId="7" applyNumberFormat="1" applyFont="1" applyFill="1" applyBorder="1" applyAlignment="1" applyProtection="1">
      <alignment horizontal="center" vertical="center"/>
    </xf>
    <xf numFmtId="170" fontId="29" fillId="2" borderId="68" xfId="7" applyNumberFormat="1" applyFont="1" applyFill="1" applyBorder="1" applyAlignment="1" applyProtection="1">
      <alignment horizontal="center" vertical="center"/>
    </xf>
    <xf numFmtId="171" fontId="29" fillId="2" borderId="69" xfId="7" applyNumberFormat="1" applyFont="1" applyFill="1" applyBorder="1" applyAlignment="1" applyProtection="1">
      <alignment horizontal="center" vertical="center"/>
    </xf>
    <xf numFmtId="43" fontId="32" fillId="0" borderId="58" xfId="8" applyFont="1" applyFill="1" applyBorder="1" applyAlignment="1" applyProtection="1">
      <alignment horizontal="center" vertical="center"/>
      <protection locked="0"/>
    </xf>
    <xf numFmtId="171" fontId="32" fillId="0" borderId="57" xfId="7" applyNumberFormat="1" applyFont="1" applyFill="1" applyBorder="1" applyAlignment="1" applyProtection="1">
      <alignment vertical="center"/>
      <protection locked="0"/>
    </xf>
    <xf numFmtId="171" fontId="25" fillId="0" borderId="68" xfId="7" applyNumberFormat="1" applyFont="1" applyFill="1" applyBorder="1" applyAlignment="1" applyProtection="1">
      <alignment vertical="center"/>
    </xf>
    <xf numFmtId="170" fontId="32" fillId="0" borderId="65" xfId="5" applyNumberFormat="1" applyFont="1" applyFill="1" applyBorder="1" applyAlignment="1" applyProtection="1">
      <alignment horizontal="center" vertical="center"/>
    </xf>
    <xf numFmtId="44" fontId="31" fillId="0" borderId="66" xfId="7" applyFont="1" applyFill="1" applyBorder="1" applyAlignment="1" applyProtection="1">
      <alignment vertical="center"/>
    </xf>
    <xf numFmtId="0" fontId="33" fillId="0" borderId="0" xfId="0" applyFont="1" applyFill="1"/>
    <xf numFmtId="0" fontId="24" fillId="0" borderId="0" xfId="5" quotePrefix="1" applyFont="1" applyFill="1" applyBorder="1" applyAlignment="1" applyProtection="1">
      <alignment horizontal="left" vertical="center"/>
    </xf>
    <xf numFmtId="0" fontId="29" fillId="2" borderId="70" xfId="5" applyFont="1" applyFill="1" applyBorder="1" applyAlignment="1" applyProtection="1">
      <alignment horizontal="centerContinuous" vertical="center"/>
    </xf>
    <xf numFmtId="0" fontId="29" fillId="2" borderId="71" xfId="5" applyFont="1" applyFill="1" applyBorder="1" applyAlignment="1" applyProtection="1">
      <alignment horizontal="centerContinuous" vertical="center"/>
    </xf>
    <xf numFmtId="170" fontId="29" fillId="2" borderId="71" xfId="5" applyNumberFormat="1" applyFont="1" applyFill="1" applyBorder="1" applyAlignment="1" applyProtection="1">
      <alignment horizontal="center" vertical="center"/>
    </xf>
    <xf numFmtId="0" fontId="29" fillId="2" borderId="69" xfId="5" applyFont="1" applyFill="1" applyBorder="1" applyAlignment="1" applyProtection="1">
      <alignment horizontal="center" vertical="center"/>
    </xf>
    <xf numFmtId="0" fontId="32" fillId="0" borderId="43" xfId="5" applyFont="1" applyFill="1" applyBorder="1" applyAlignment="1" applyProtection="1">
      <alignment horizontal="left" vertical="center"/>
      <protection locked="0"/>
    </xf>
    <xf numFmtId="0" fontId="32" fillId="0" borderId="44" xfId="5" applyFont="1" applyFill="1" applyBorder="1" applyAlignment="1" applyProtection="1">
      <alignment horizontal="left" vertical="center"/>
      <protection locked="0"/>
    </xf>
    <xf numFmtId="43" fontId="32" fillId="0" borderId="44" xfId="8" applyFont="1" applyFill="1" applyBorder="1" applyAlignment="1" applyProtection="1">
      <alignment horizontal="center" vertical="center"/>
      <protection locked="0"/>
    </xf>
    <xf numFmtId="171" fontId="32" fillId="0" borderId="44" xfId="7" applyNumberFormat="1" applyFont="1" applyFill="1" applyBorder="1" applyAlignment="1" applyProtection="1">
      <alignment vertical="center"/>
      <protection locked="0"/>
    </xf>
    <xf numFmtId="170" fontId="32" fillId="0" borderId="42" xfId="5" applyNumberFormat="1" applyFont="1" applyFill="1" applyBorder="1" applyAlignment="1" applyProtection="1">
      <alignment horizontal="center" vertical="center"/>
    </xf>
    <xf numFmtId="44" fontId="32" fillId="0" borderId="72" xfId="7" applyFont="1" applyFill="1" applyBorder="1" applyAlignment="1" applyProtection="1">
      <alignment vertical="center"/>
    </xf>
    <xf numFmtId="3" fontId="32" fillId="0" borderId="44" xfId="5" applyNumberFormat="1" applyFont="1" applyFill="1" applyBorder="1" applyAlignment="1" applyProtection="1">
      <alignment horizontal="left" vertical="center"/>
      <protection locked="0"/>
    </xf>
    <xf numFmtId="170" fontId="32" fillId="0" borderId="50" xfId="5" applyNumberFormat="1" applyFont="1" applyFill="1" applyBorder="1" applyAlignment="1" applyProtection="1">
      <alignment horizontal="center" vertical="center"/>
    </xf>
    <xf numFmtId="44" fontId="32" fillId="0" borderId="62" xfId="7" applyFont="1" applyFill="1" applyBorder="1" applyAlignment="1" applyProtection="1">
      <alignment vertical="center"/>
    </xf>
    <xf numFmtId="166" fontId="33" fillId="0" borderId="53" xfId="1" applyFont="1" applyFill="1" applyBorder="1"/>
    <xf numFmtId="0" fontId="25" fillId="0" borderId="73" xfId="5" applyFont="1" applyFill="1" applyBorder="1" applyAlignment="1" applyProtection="1">
      <alignment horizontal="left" vertical="center" indent="1"/>
      <protection locked="0"/>
    </xf>
    <xf numFmtId="44" fontId="32" fillId="0" borderId="66" xfId="7" applyFont="1" applyFill="1" applyBorder="1" applyAlignment="1" applyProtection="1">
      <alignment vertical="center"/>
    </xf>
    <xf numFmtId="171" fontId="11" fillId="0" borderId="76" xfId="7" applyNumberFormat="1" applyFont="1" applyFill="1" applyBorder="1" applyAlignment="1" applyProtection="1">
      <alignment vertical="center"/>
    </xf>
    <xf numFmtId="171" fontId="29" fillId="2" borderId="71" xfId="7" applyNumberFormat="1" applyFont="1" applyFill="1" applyBorder="1" applyAlignment="1" applyProtection="1">
      <alignment horizontal="center" vertical="center"/>
    </xf>
    <xf numFmtId="171" fontId="32" fillId="0" borderId="43" xfId="7" applyNumberFormat="1" applyFont="1" applyFill="1" applyBorder="1" applyAlignment="1" applyProtection="1">
      <alignment vertical="center"/>
      <protection locked="0"/>
    </xf>
    <xf numFmtId="0" fontId="32" fillId="0" borderId="55" xfId="5" applyFont="1" applyFill="1" applyBorder="1" applyAlignment="1" applyProtection="1">
      <alignment horizontal="left" vertical="center"/>
      <protection locked="0"/>
    </xf>
    <xf numFmtId="3" fontId="32" fillId="0" borderId="64" xfId="5" applyNumberFormat="1" applyFont="1" applyFill="1" applyBorder="1" applyAlignment="1" applyProtection="1">
      <alignment horizontal="left" vertical="center"/>
      <protection locked="0"/>
    </xf>
    <xf numFmtId="43" fontId="32" fillId="0" borderId="64" xfId="8" applyFont="1" applyFill="1" applyBorder="1" applyAlignment="1" applyProtection="1">
      <alignment horizontal="center" vertical="center"/>
      <protection locked="0"/>
    </xf>
    <xf numFmtId="171" fontId="32" fillId="0" borderId="55" xfId="7" applyNumberFormat="1" applyFont="1" applyFill="1" applyBorder="1" applyAlignment="1" applyProtection="1">
      <alignment vertical="center"/>
      <protection locked="0"/>
    </xf>
    <xf numFmtId="0" fontId="29" fillId="2" borderId="56" xfId="5" quotePrefix="1" applyFont="1" applyFill="1" applyBorder="1" applyAlignment="1" applyProtection="1">
      <alignment horizontal="centerContinuous" vertical="center"/>
    </xf>
    <xf numFmtId="0" fontId="29" fillId="2" borderId="58" xfId="5" quotePrefix="1" applyFont="1" applyFill="1" applyBorder="1" applyAlignment="1" applyProtection="1">
      <alignment horizontal="centerContinuous" vertical="center"/>
    </xf>
    <xf numFmtId="0" fontId="29" fillId="2" borderId="57" xfId="5" applyFont="1" applyFill="1" applyBorder="1" applyAlignment="1" applyProtection="1">
      <alignment horizontal="center" vertical="center"/>
    </xf>
    <xf numFmtId="0" fontId="25" fillId="0" borderId="77" xfId="9" applyFont="1" applyFill="1" applyBorder="1" applyAlignment="1" applyProtection="1">
      <alignment horizontal="left" vertical="center" indent="1"/>
      <protection locked="0"/>
    </xf>
    <xf numFmtId="0" fontId="25" fillId="0" borderId="43" xfId="9" applyFont="1" applyFill="1" applyBorder="1" applyAlignment="1" applyProtection="1">
      <alignment vertical="center"/>
      <protection locked="0"/>
    </xf>
    <xf numFmtId="3" fontId="25" fillId="0" borderId="43" xfId="9" applyNumberFormat="1" applyFont="1" applyFill="1" applyBorder="1" applyAlignment="1" applyProtection="1">
      <alignment vertical="center"/>
      <protection locked="0"/>
    </xf>
    <xf numFmtId="3" fontId="25" fillId="0" borderId="43" xfId="9" applyNumberFormat="1" applyFont="1" applyFill="1" applyBorder="1" applyAlignment="1" applyProtection="1">
      <alignment horizontal="center" vertical="center"/>
      <protection locked="0"/>
    </xf>
    <xf numFmtId="3" fontId="25" fillId="0" borderId="44" xfId="9" applyNumberFormat="1" applyFont="1" applyFill="1" applyBorder="1" applyAlignment="1" applyProtection="1">
      <alignment vertical="center"/>
      <protection locked="0"/>
    </xf>
    <xf numFmtId="172" fontId="25" fillId="0" borderId="43" xfId="10" applyNumberFormat="1" applyFont="1" applyFill="1" applyBorder="1" applyAlignment="1" applyProtection="1">
      <alignment horizontal="center" vertical="center"/>
      <protection locked="0"/>
    </xf>
    <xf numFmtId="170" fontId="32" fillId="0" borderId="78" xfId="5" applyNumberFormat="1" applyFont="1" applyFill="1" applyBorder="1" applyAlignment="1" applyProtection="1">
      <alignment horizontal="center" vertical="center"/>
    </xf>
    <xf numFmtId="44" fontId="32" fillId="0" borderId="79" xfId="7" applyFont="1" applyFill="1" applyBorder="1" applyAlignment="1" applyProtection="1">
      <alignment vertical="center"/>
    </xf>
    <xf numFmtId="0" fontId="29" fillId="0" borderId="43" xfId="5" applyFont="1" applyFill="1" applyBorder="1" applyAlignment="1" applyProtection="1">
      <alignment horizontal="centerContinuous" vertical="center"/>
    </xf>
    <xf numFmtId="3" fontId="29" fillId="0" borderId="43" xfId="5" applyNumberFormat="1" applyFont="1" applyFill="1" applyBorder="1" applyAlignment="1" applyProtection="1">
      <alignment horizontal="centerContinuous" vertical="center"/>
    </xf>
    <xf numFmtId="3" fontId="29" fillId="0" borderId="44" xfId="5" applyNumberFormat="1" applyFont="1" applyFill="1" applyBorder="1" applyAlignment="1" applyProtection="1">
      <alignment horizontal="centerContinuous" vertical="center"/>
    </xf>
    <xf numFmtId="10" fontId="25" fillId="0" borderId="43" xfId="6" applyNumberFormat="1" applyFont="1" applyFill="1" applyBorder="1" applyAlignment="1" applyProtection="1">
      <alignment horizontal="center" vertical="center"/>
    </xf>
    <xf numFmtId="0" fontId="29" fillId="0" borderId="55" xfId="5" applyFont="1" applyFill="1" applyBorder="1" applyAlignment="1" applyProtection="1">
      <alignment horizontal="centerContinuous" vertical="center"/>
    </xf>
    <xf numFmtId="3" fontId="29" fillId="0" borderId="55" xfId="5" applyNumberFormat="1" applyFont="1" applyFill="1" applyBorder="1" applyAlignment="1" applyProtection="1">
      <alignment horizontal="centerContinuous" vertical="center"/>
    </xf>
    <xf numFmtId="3" fontId="29" fillId="0" borderId="64" xfId="5" applyNumberFormat="1" applyFont="1" applyFill="1" applyBorder="1" applyAlignment="1" applyProtection="1">
      <alignment horizontal="centerContinuous" vertical="center"/>
    </xf>
    <xf numFmtId="171" fontId="25" fillId="0" borderId="65" xfId="7" applyNumberFormat="1" applyFont="1" applyFill="1" applyBorder="1" applyAlignment="1" applyProtection="1">
      <alignment vertical="center"/>
      <protection locked="0"/>
    </xf>
    <xf numFmtId="0" fontId="29" fillId="0" borderId="0" xfId="5" applyFont="1" applyFill="1" applyBorder="1" applyAlignment="1" applyProtection="1">
      <alignment horizontal="centerContinuous" vertical="center"/>
    </xf>
    <xf numFmtId="3" fontId="29" fillId="0" borderId="0" xfId="5" applyNumberFormat="1" applyFont="1" applyFill="1" applyBorder="1" applyAlignment="1" applyProtection="1">
      <alignment horizontal="centerContinuous" vertical="center"/>
    </xf>
    <xf numFmtId="3" fontId="29" fillId="0" borderId="0" xfId="5" applyNumberFormat="1" applyFont="1" applyFill="1" applyBorder="1" applyAlignment="1" applyProtection="1">
      <alignment vertical="center"/>
    </xf>
    <xf numFmtId="0" fontId="34" fillId="0" borderId="55" xfId="5" applyFont="1" applyFill="1" applyBorder="1" applyAlignment="1" applyProtection="1">
      <alignment vertical="center"/>
    </xf>
    <xf numFmtId="0" fontId="34" fillId="0" borderId="0" xfId="5" applyFont="1" applyFill="1" applyAlignment="1" applyProtection="1">
      <alignment vertical="center"/>
    </xf>
    <xf numFmtId="170" fontId="34" fillId="0" borderId="0" xfId="5" applyNumberFormat="1" applyFont="1" applyFill="1" applyAlignment="1" applyProtection="1">
      <alignment horizontal="center" vertical="center"/>
    </xf>
    <xf numFmtId="44" fontId="34" fillId="0" borderId="0" xfId="7" applyFont="1" applyFill="1" applyAlignment="1" applyProtection="1">
      <alignment vertical="center"/>
    </xf>
    <xf numFmtId="0" fontId="35" fillId="0" borderId="0" xfId="0" applyFont="1" applyFill="1"/>
    <xf numFmtId="0" fontId="25" fillId="0" borderId="77" xfId="11" applyFont="1" applyFill="1" applyBorder="1" applyAlignment="1" applyProtection="1">
      <alignment horizontal="left" vertical="center" indent="1"/>
      <protection locked="0"/>
    </xf>
    <xf numFmtId="0" fontId="29" fillId="0" borderId="43" xfId="11" applyFont="1" applyFill="1" applyBorder="1" applyAlignment="1" applyProtection="1">
      <alignment horizontal="centerContinuous" vertical="center"/>
      <protection locked="0"/>
    </xf>
    <xf numFmtId="3" fontId="29" fillId="0" borderId="43" xfId="11" applyNumberFormat="1" applyFont="1" applyFill="1" applyBorder="1" applyAlignment="1" applyProtection="1">
      <alignment horizontal="centerContinuous" vertical="center"/>
      <protection locked="0"/>
    </xf>
    <xf numFmtId="3" fontId="29" fillId="0" borderId="44" xfId="11" applyNumberFormat="1" applyFont="1" applyFill="1" applyBorder="1" applyAlignment="1" applyProtection="1">
      <alignment horizontal="centerContinuous" vertical="center"/>
      <protection locked="0"/>
    </xf>
    <xf numFmtId="44" fontId="32" fillId="0" borderId="42" xfId="2" applyFont="1" applyFill="1" applyBorder="1" applyAlignment="1" applyProtection="1">
      <alignment horizontal="center" vertical="center"/>
    </xf>
    <xf numFmtId="0" fontId="25" fillId="0" borderId="43" xfId="11" applyFont="1" applyFill="1" applyBorder="1" applyAlignment="1" applyProtection="1">
      <alignment vertical="center"/>
      <protection locked="0"/>
    </xf>
    <xf numFmtId="3" fontId="25" fillId="0" borderId="43" xfId="11" applyNumberFormat="1" applyFont="1" applyFill="1" applyBorder="1" applyAlignment="1" applyProtection="1">
      <alignment vertical="center"/>
      <protection locked="0"/>
    </xf>
    <xf numFmtId="3" fontId="25" fillId="0" borderId="43" xfId="11" applyNumberFormat="1" applyFont="1" applyFill="1" applyBorder="1" applyAlignment="1" applyProtection="1">
      <alignment horizontal="center" vertical="center"/>
      <protection locked="0"/>
    </xf>
    <xf numFmtId="3" fontId="25" fillId="0" borderId="44" xfId="11" applyNumberFormat="1" applyFont="1" applyFill="1" applyBorder="1" applyAlignment="1" applyProtection="1">
      <alignment vertical="center"/>
      <protection locked="0"/>
    </xf>
    <xf numFmtId="44" fontId="32" fillId="0" borderId="50" xfId="2" applyFont="1" applyFill="1" applyBorder="1" applyAlignment="1" applyProtection="1">
      <alignment horizontal="center" vertical="center"/>
    </xf>
    <xf numFmtId="0" fontId="25" fillId="0" borderId="73" xfId="11" applyFont="1" applyFill="1" applyBorder="1" applyAlignment="1" applyProtection="1">
      <alignment horizontal="left" vertical="center" indent="1"/>
      <protection locked="0"/>
    </xf>
    <xf numFmtId="0" fontId="25" fillId="0" borderId="74" xfId="11" applyFont="1" applyFill="1" applyBorder="1" applyAlignment="1" applyProtection="1">
      <alignment vertical="center"/>
      <protection locked="0"/>
    </xf>
    <xf numFmtId="3" fontId="25" fillId="0" borderId="74" xfId="11" applyNumberFormat="1" applyFont="1" applyFill="1" applyBorder="1" applyAlignment="1" applyProtection="1">
      <alignment vertical="center"/>
      <protection locked="0"/>
    </xf>
    <xf numFmtId="3" fontId="25" fillId="0" borderId="74" xfId="11" applyNumberFormat="1" applyFont="1" applyFill="1" applyBorder="1" applyAlignment="1" applyProtection="1">
      <alignment horizontal="center" vertical="center"/>
      <protection locked="0"/>
    </xf>
    <xf numFmtId="3" fontId="25" fillId="0" borderId="75" xfId="11" applyNumberFormat="1" applyFont="1" applyFill="1" applyBorder="1" applyAlignment="1" applyProtection="1">
      <alignment vertical="center"/>
      <protection locked="0"/>
    </xf>
    <xf numFmtId="44" fontId="32" fillId="0" borderId="65" xfId="2" applyFont="1" applyFill="1" applyBorder="1" applyAlignment="1" applyProtection="1">
      <alignment horizontal="center" vertical="center"/>
    </xf>
    <xf numFmtId="0" fontId="32" fillId="0" borderId="77" xfId="5" applyFont="1" applyFill="1" applyBorder="1" applyAlignment="1" applyProtection="1">
      <alignment horizontal="left" vertical="center" indent="1"/>
    </xf>
    <xf numFmtId="0" fontId="32" fillId="0" borderId="43" xfId="5" applyFont="1" applyFill="1" applyBorder="1" applyAlignment="1" applyProtection="1">
      <alignment vertical="center"/>
    </xf>
    <xf numFmtId="3" fontId="32" fillId="0" borderId="43" xfId="5" applyNumberFormat="1" applyFont="1" applyFill="1" applyBorder="1" applyAlignment="1" applyProtection="1">
      <alignment vertical="center"/>
    </xf>
    <xf numFmtId="3" fontId="32" fillId="0" borderId="43" xfId="5" applyNumberFormat="1" applyFont="1" applyFill="1" applyBorder="1" applyAlignment="1" applyProtection="1">
      <alignment horizontal="center" vertical="center"/>
    </xf>
    <xf numFmtId="3" fontId="32" fillId="0" borderId="44" xfId="5" applyNumberFormat="1" applyFont="1" applyFill="1" applyBorder="1" applyAlignment="1" applyProtection="1">
      <alignment vertical="center"/>
    </xf>
    <xf numFmtId="171" fontId="32" fillId="0" borderId="43" xfId="7" applyNumberFormat="1" applyFont="1" applyFill="1" applyBorder="1" applyAlignment="1" applyProtection="1">
      <alignment vertical="center"/>
    </xf>
    <xf numFmtId="0" fontId="32" fillId="0" borderId="77" xfId="5" quotePrefix="1" applyFont="1" applyFill="1" applyBorder="1" applyAlignment="1" applyProtection="1">
      <alignment horizontal="left" vertical="center" indent="1"/>
    </xf>
    <xf numFmtId="0" fontId="25" fillId="0" borderId="63" xfId="5" quotePrefix="1" applyFont="1" applyFill="1" applyBorder="1" applyAlignment="1" applyProtection="1">
      <alignment horizontal="left" vertical="center" indent="1"/>
    </xf>
    <xf numFmtId="171" fontId="26" fillId="0" borderId="76" xfId="7" applyNumberFormat="1" applyFont="1" applyFill="1" applyBorder="1" applyAlignment="1" applyProtection="1">
      <alignment vertical="center"/>
    </xf>
    <xf numFmtId="3" fontId="29" fillId="0" borderId="0" xfId="5" applyNumberFormat="1" applyFont="1" applyFill="1" applyBorder="1" applyAlignment="1" applyProtection="1">
      <alignment horizontal="left" vertical="center"/>
    </xf>
    <xf numFmtId="171" fontId="26" fillId="0" borderId="67" xfId="7" applyNumberFormat="1" applyFont="1" applyFill="1" applyBorder="1" applyAlignment="1" applyProtection="1">
      <alignment vertical="center"/>
      <protection locked="0"/>
    </xf>
    <xf numFmtId="0" fontId="36" fillId="0" borderId="0" xfId="5" applyFont="1" applyFill="1" applyAlignment="1" applyProtection="1">
      <alignment horizontal="center" vertical="center"/>
    </xf>
    <xf numFmtId="0" fontId="11" fillId="6" borderId="56" xfId="5" applyFont="1" applyFill="1" applyBorder="1" applyAlignment="1" applyProtection="1">
      <alignment horizontal="left" vertical="center"/>
    </xf>
    <xf numFmtId="0" fontId="24" fillId="6" borderId="57" xfId="5" applyFont="1" applyFill="1" applyBorder="1" applyAlignment="1" applyProtection="1">
      <alignment horizontal="centerContinuous" vertical="center"/>
    </xf>
    <xf numFmtId="173" fontId="24" fillId="6" borderId="57" xfId="5" applyNumberFormat="1" applyFont="1" applyFill="1" applyBorder="1" applyAlignment="1" applyProtection="1">
      <alignment horizontal="right" vertical="center"/>
    </xf>
    <xf numFmtId="9" fontId="24" fillId="6" borderId="57" xfId="3" applyFont="1" applyFill="1" applyBorder="1" applyAlignment="1" applyProtection="1">
      <alignment horizontal="left" vertical="center"/>
    </xf>
    <xf numFmtId="10" fontId="11" fillId="6" borderId="80" xfId="6" applyNumberFormat="1" applyFont="1" applyFill="1" applyBorder="1" applyAlignment="1" applyProtection="1">
      <alignment horizontal="center" vertical="center"/>
    </xf>
    <xf numFmtId="44" fontId="36" fillId="0" borderId="0" xfId="7" applyFont="1" applyFill="1" applyAlignment="1" applyProtection="1">
      <alignment vertical="center"/>
    </xf>
    <xf numFmtId="0" fontId="26" fillId="0" borderId="0" xfId="5" applyFont="1" applyFill="1" applyBorder="1" applyAlignment="1" applyProtection="1">
      <alignment horizontal="left" vertical="center"/>
    </xf>
    <xf numFmtId="0" fontId="36" fillId="0" borderId="0" xfId="5" applyFont="1" applyFill="1" applyBorder="1" applyAlignment="1" applyProtection="1">
      <alignment horizontal="centerContinuous" vertical="center"/>
    </xf>
    <xf numFmtId="173" fontId="36" fillId="0" borderId="0" xfId="5" applyNumberFormat="1" applyFont="1" applyFill="1" applyBorder="1" applyAlignment="1" applyProtection="1">
      <alignment horizontal="right" vertical="center"/>
    </xf>
    <xf numFmtId="173" fontId="36" fillId="0" borderId="0" xfId="5" applyNumberFormat="1" applyFont="1" applyFill="1" applyBorder="1" applyAlignment="1" applyProtection="1">
      <alignment horizontal="left" vertical="center"/>
    </xf>
    <xf numFmtId="10" fontId="26" fillId="0" borderId="0" xfId="6" applyNumberFormat="1" applyFont="1" applyFill="1" applyBorder="1" applyAlignment="1" applyProtection="1">
      <alignment horizontal="center" vertical="center"/>
    </xf>
    <xf numFmtId="44" fontId="24" fillId="0" borderId="0" xfId="7" applyFont="1" applyFill="1" applyAlignment="1" applyProtection="1">
      <alignment horizontal="center" vertical="center"/>
    </xf>
    <xf numFmtId="173" fontId="24" fillId="6" borderId="57" xfId="5" applyNumberFormat="1" applyFont="1" applyFill="1" applyBorder="1" applyAlignment="1" applyProtection="1">
      <alignment horizontal="left" vertical="center"/>
    </xf>
    <xf numFmtId="0" fontId="24" fillId="0" borderId="81" xfId="5" applyFont="1" applyFill="1" applyBorder="1" applyAlignment="1" applyProtection="1">
      <alignment vertical="center"/>
    </xf>
    <xf numFmtId="0" fontId="24" fillId="0" borderId="81" xfId="5" applyFont="1" applyFill="1" applyBorder="1" applyAlignment="1" applyProtection="1">
      <alignment horizontal="center" vertical="center"/>
    </xf>
    <xf numFmtId="0" fontId="29" fillId="0" borderId="0" xfId="5" applyFont="1" applyFill="1" applyBorder="1" applyAlignment="1" applyProtection="1">
      <alignment horizontal="left" vertical="center" indent="4"/>
    </xf>
    <xf numFmtId="171" fontId="25" fillId="0" borderId="86" xfId="7" applyNumberFormat="1" applyFont="1" applyFill="1" applyBorder="1" applyAlignment="1" applyProtection="1">
      <alignment vertical="center"/>
      <protection locked="0"/>
    </xf>
    <xf numFmtId="171" fontId="25" fillId="0" borderId="75" xfId="7" applyNumberFormat="1" applyFont="1" applyFill="1" applyBorder="1" applyAlignment="1" applyProtection="1">
      <alignment vertical="center"/>
      <protection locked="0"/>
    </xf>
    <xf numFmtId="0" fontId="10" fillId="0" borderId="15" xfId="0" applyFont="1" applyBorder="1" applyAlignment="1">
      <alignment horizontal="left"/>
    </xf>
    <xf numFmtId="0" fontId="8" fillId="0" borderId="37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44" fontId="8" fillId="0" borderId="14" xfId="2" applyFont="1" applyFill="1" applyBorder="1" applyAlignment="1">
      <alignment horizontal="center" vertical="center"/>
    </xf>
    <xf numFmtId="44" fontId="8" fillId="0" borderId="18" xfId="2" applyFont="1" applyFill="1" applyBorder="1" applyAlignment="1">
      <alignment horizontal="center" vertical="center"/>
    </xf>
    <xf numFmtId="44" fontId="8" fillId="0" borderId="15" xfId="2" applyFont="1" applyFill="1" applyBorder="1" applyAlignment="1"/>
    <xf numFmtId="44" fontId="8" fillId="0" borderId="19" xfId="2" applyFont="1" applyFill="1" applyBorder="1" applyAlignment="1"/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 applyAlignment="1">
      <alignment horizontal="center"/>
    </xf>
    <xf numFmtId="44" fontId="0" fillId="0" borderId="15" xfId="0" applyNumberFormat="1" applyBorder="1" applyAlignment="1">
      <alignment horizontal="center"/>
    </xf>
    <xf numFmtId="9" fontId="0" fillId="0" borderId="18" xfId="0" applyNumberFormat="1" applyFill="1" applyBorder="1" applyAlignment="1">
      <alignment horizontal="center" vertical="center" wrapText="1"/>
    </xf>
    <xf numFmtId="44" fontId="8" fillId="0" borderId="22" xfId="2" applyFont="1" applyFill="1" applyBorder="1" applyAlignment="1"/>
    <xf numFmtId="0" fontId="0" fillId="0" borderId="18" xfId="0" applyFill="1" applyBorder="1" applyAlignment="1">
      <alignment horizontal="center"/>
    </xf>
    <xf numFmtId="44" fontId="8" fillId="0" borderId="18" xfId="2" applyFont="1" applyFill="1" applyBorder="1" applyAlignment="1">
      <alignment horizontal="center" vertical="center" wrapText="1"/>
    </xf>
    <xf numFmtId="12" fontId="8" fillId="0" borderId="18" xfId="2" applyNumberFormat="1" applyFont="1" applyFill="1" applyBorder="1" applyAlignment="1">
      <alignment horizontal="center" vertical="center" wrapText="1"/>
    </xf>
    <xf numFmtId="9" fontId="0" fillId="0" borderId="21" xfId="0" applyNumberFormat="1" applyFill="1" applyBorder="1" applyAlignment="1">
      <alignment horizontal="center" vertical="center" wrapText="1"/>
    </xf>
    <xf numFmtId="0" fontId="0" fillId="8" borderId="0" xfId="0" applyFill="1"/>
    <xf numFmtId="0" fontId="14" fillId="8" borderId="0" xfId="0" applyFont="1" applyFill="1"/>
    <xf numFmtId="170" fontId="32" fillId="0" borderId="67" xfId="5" applyNumberFormat="1" applyFont="1" applyFill="1" applyBorder="1" applyAlignment="1" applyProtection="1">
      <alignment horizontal="center" vertical="center"/>
    </xf>
    <xf numFmtId="44" fontId="0" fillId="0" borderId="0" xfId="2" applyFont="1" applyFill="1"/>
    <xf numFmtId="165" fontId="0" fillId="0" borderId="0" xfId="0" applyNumberFormat="1"/>
    <xf numFmtId="0" fontId="8" fillId="0" borderId="54" xfId="0" applyFont="1" applyFill="1" applyBorder="1" applyAlignment="1">
      <alignment horizontal="left" wrapText="1"/>
    </xf>
    <xf numFmtId="0" fontId="0" fillId="0" borderId="43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8" fillId="0" borderId="15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 wrapText="1"/>
    </xf>
    <xf numFmtId="0" fontId="0" fillId="0" borderId="22" xfId="0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52" xfId="0" applyBorder="1"/>
    <xf numFmtId="0" fontId="10" fillId="0" borderId="45" xfId="0" applyFont="1" applyBorder="1" applyAlignment="1">
      <alignment horizontal="right" vertical="center" wrapText="1"/>
    </xf>
    <xf numFmtId="0" fontId="0" fillId="0" borderId="43" xfId="0" applyBorder="1"/>
    <xf numFmtId="2" fontId="10" fillId="0" borderId="44" xfId="0" applyNumberFormat="1" applyFont="1" applyBorder="1" applyAlignment="1">
      <alignment horizontal="right" vertical="center" wrapText="1"/>
    </xf>
    <xf numFmtId="2" fontId="10" fillId="0" borderId="45" xfId="0" applyNumberFormat="1" applyFont="1" applyBorder="1" applyAlignment="1">
      <alignment horizontal="right" vertical="center" wrapText="1"/>
    </xf>
    <xf numFmtId="0" fontId="0" fillId="0" borderId="52" xfId="0" applyBorder="1" applyAlignment="1">
      <alignment wrapText="1"/>
    </xf>
    <xf numFmtId="9" fontId="10" fillId="0" borderId="19" xfId="0" applyNumberFormat="1" applyFont="1" applyBorder="1" applyAlignment="1">
      <alignment horizontal="center" vertical="center" wrapText="1"/>
    </xf>
    <xf numFmtId="44" fontId="10" fillId="0" borderId="19" xfId="2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44" fontId="10" fillId="0" borderId="29" xfId="2" applyFont="1" applyFill="1" applyBorder="1" applyAlignment="1">
      <alignment horizontal="center" vertical="center" wrapText="1"/>
    </xf>
    <xf numFmtId="9" fontId="10" fillId="0" borderId="15" xfId="0" applyNumberFormat="1" applyFont="1" applyFill="1" applyBorder="1" applyAlignment="1">
      <alignment horizontal="center" vertical="center" wrapText="1"/>
    </xf>
    <xf numFmtId="44" fontId="10" fillId="0" borderId="15" xfId="2" applyFont="1" applyFill="1" applyBorder="1" applyAlignment="1">
      <alignment horizontal="center" vertical="center" wrapText="1"/>
    </xf>
    <xf numFmtId="167" fontId="10" fillId="0" borderId="16" xfId="1" applyNumberFormat="1" applyFont="1" applyFill="1" applyBorder="1" applyAlignment="1">
      <alignment horizontal="center"/>
    </xf>
    <xf numFmtId="44" fontId="10" fillId="0" borderId="17" xfId="2" applyFont="1" applyFill="1" applyBorder="1" applyAlignment="1">
      <alignment horizontal="center"/>
    </xf>
    <xf numFmtId="44" fontId="1" fillId="0" borderId="0" xfId="2" applyFont="1" applyFill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44" fontId="10" fillId="0" borderId="19" xfId="2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44" fontId="10" fillId="0" borderId="15" xfId="2" applyFont="1" applyFill="1" applyBorder="1" applyAlignment="1">
      <alignment horizontal="center"/>
    </xf>
    <xf numFmtId="167" fontId="1" fillId="0" borderId="16" xfId="1" applyNumberFormat="1" applyFont="1" applyFill="1" applyBorder="1" applyAlignment="1">
      <alignment horizontal="center"/>
    </xf>
    <xf numFmtId="44" fontId="1" fillId="0" borderId="17" xfId="2" applyFont="1" applyFill="1" applyBorder="1" applyAlignment="1">
      <alignment horizontal="center"/>
    </xf>
    <xf numFmtId="0" fontId="15" fillId="0" borderId="7" xfId="0" applyFont="1" applyFill="1" applyBorder="1" applyAlignment="1">
      <alignment horizontal="left"/>
    </xf>
    <xf numFmtId="0" fontId="16" fillId="0" borderId="24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181" fontId="10" fillId="0" borderId="16" xfId="1" applyNumberFormat="1" applyFont="1" applyFill="1" applyBorder="1" applyAlignment="1">
      <alignment horizontal="center"/>
    </xf>
    <xf numFmtId="180" fontId="10" fillId="0" borderId="16" xfId="1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44" fontId="1" fillId="0" borderId="15" xfId="2" applyFont="1" applyFill="1" applyBorder="1" applyAlignment="1">
      <alignment horizontal="center"/>
    </xf>
    <xf numFmtId="9" fontId="1" fillId="0" borderId="15" xfId="3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9" fontId="10" fillId="0" borderId="15" xfId="3" applyFont="1" applyFill="1" applyBorder="1" applyAlignment="1">
      <alignment horizontal="center"/>
    </xf>
    <xf numFmtId="164" fontId="10" fillId="0" borderId="16" xfId="2" applyNumberFormat="1" applyFont="1" applyFill="1" applyBorder="1" applyAlignment="1">
      <alignment horizontal="center"/>
    </xf>
    <xf numFmtId="0" fontId="0" fillId="0" borderId="0" xfId="0" applyFill="1" applyAlignment="1">
      <alignment horizontal="justify" vertical="center" wrapText="1"/>
    </xf>
    <xf numFmtId="44" fontId="10" fillId="0" borderId="20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 shrinkToFit="1"/>
    </xf>
    <xf numFmtId="0" fontId="5" fillId="2" borderId="22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24" xfId="0" applyFont="1" applyFill="1" applyBorder="1" applyAlignment="1">
      <alignment horizontal="center" vertical="center" wrapText="1" shrinkToFit="1"/>
    </xf>
    <xf numFmtId="0" fontId="5" fillId="4" borderId="4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0" fillId="0" borderId="3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 shrinkToFit="1"/>
    </xf>
    <xf numFmtId="0" fontId="5" fillId="2" borderId="40" xfId="0" applyFont="1" applyFill="1" applyBorder="1" applyAlignment="1">
      <alignment horizontal="center" vertical="center" wrapText="1" shrinkToFit="1"/>
    </xf>
    <xf numFmtId="0" fontId="15" fillId="2" borderId="15" xfId="0" applyFont="1" applyFill="1" applyBorder="1" applyAlignment="1">
      <alignment horizontal="center" vertical="center" wrapText="1" shrinkToFit="1"/>
    </xf>
    <xf numFmtId="0" fontId="15" fillId="2" borderId="22" xfId="0" applyFont="1" applyFill="1" applyBorder="1" applyAlignment="1">
      <alignment horizontal="center" vertical="center" wrapText="1" shrinkToFit="1"/>
    </xf>
    <xf numFmtId="44" fontId="15" fillId="2" borderId="17" xfId="2" applyFont="1" applyFill="1" applyBorder="1" applyAlignment="1">
      <alignment horizontal="center" vertical="center" wrapText="1" shrinkToFit="1"/>
    </xf>
    <xf numFmtId="44" fontId="15" fillId="2" borderId="41" xfId="2" applyFont="1" applyFill="1" applyBorder="1" applyAlignment="1">
      <alignment horizontal="center" vertical="center" wrapText="1" shrinkToFit="1"/>
    </xf>
    <xf numFmtId="44" fontId="1" fillId="0" borderId="18" xfId="2" applyFont="1" applyBorder="1" applyAlignment="1">
      <alignment horizontal="center"/>
    </xf>
    <xf numFmtId="44" fontId="1" fillId="0" borderId="20" xfId="2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26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top"/>
    </xf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44" fontId="1" fillId="0" borderId="14" xfId="2" applyFont="1" applyBorder="1" applyAlignment="1">
      <alignment horizontal="center"/>
    </xf>
    <xf numFmtId="44" fontId="1" fillId="0" borderId="16" xfId="2" applyFont="1" applyBorder="1" applyAlignment="1">
      <alignment horizontal="center"/>
    </xf>
    <xf numFmtId="44" fontId="1" fillId="0" borderId="37" xfId="2" applyFont="1" applyBorder="1" applyAlignment="1">
      <alignment horizontal="center"/>
    </xf>
    <xf numFmtId="44" fontId="1" fillId="0" borderId="39" xfId="2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7" xfId="4" applyBorder="1" applyAlignment="1">
      <alignment horizontal="left" vertical="center"/>
    </xf>
    <xf numFmtId="0" fontId="7" fillId="0" borderId="8" xfId="4" applyBorder="1" applyAlignment="1">
      <alignment horizontal="left" vertical="center"/>
    </xf>
    <xf numFmtId="0" fontId="7" fillId="0" borderId="11" xfId="4" applyBorder="1" applyAlignment="1">
      <alignment horizontal="left" vertical="center"/>
    </xf>
    <xf numFmtId="0" fontId="7" fillId="0" borderId="8" xfId="4" applyBorder="1" applyAlignment="1">
      <alignment horizontal="left" vertical="center" wrapText="1"/>
    </xf>
    <xf numFmtId="0" fontId="7" fillId="0" borderId="11" xfId="4" applyBorder="1" applyAlignment="1">
      <alignment horizontal="left" vertical="center" wrapText="1"/>
    </xf>
    <xf numFmtId="44" fontId="1" fillId="0" borderId="18" xfId="2" applyFont="1" applyBorder="1" applyAlignment="1">
      <alignment horizontal="center" vertical="center" wrapText="1"/>
    </xf>
    <xf numFmtId="44" fontId="1" fillId="0" borderId="20" xfId="2" applyFont="1" applyBorder="1" applyAlignment="1">
      <alignment horizontal="center" vertical="center" wrapText="1"/>
    </xf>
    <xf numFmtId="44" fontId="10" fillId="0" borderId="18" xfId="2" applyFont="1" applyBorder="1" applyAlignment="1">
      <alignment horizontal="center"/>
    </xf>
    <xf numFmtId="44" fontId="10" fillId="0" borderId="20" xfId="2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5" fillId="0" borderId="26" xfId="0" applyFont="1" applyBorder="1" applyAlignment="1">
      <alignment horizontal="left" vertical="top"/>
    </xf>
    <xf numFmtId="0" fontId="15" fillId="0" borderId="27" xfId="0" applyFont="1" applyBorder="1" applyAlignment="1">
      <alignment horizontal="left" vertical="top"/>
    </xf>
    <xf numFmtId="0" fontId="15" fillId="0" borderId="28" xfId="0" applyFont="1" applyBorder="1" applyAlignment="1">
      <alignment horizontal="left" vertical="top"/>
    </xf>
    <xf numFmtId="0" fontId="15" fillId="0" borderId="31" xfId="0" applyFont="1" applyBorder="1" applyAlignment="1">
      <alignment horizontal="left" vertical="top"/>
    </xf>
    <xf numFmtId="0" fontId="15" fillId="0" borderId="35" xfId="0" applyFont="1" applyBorder="1" applyAlignment="1">
      <alignment horizontal="left" vertical="top"/>
    </xf>
    <xf numFmtId="0" fontId="15" fillId="3" borderId="7" xfId="0" applyFont="1" applyFill="1" applyBorder="1" applyAlignment="1">
      <alignment horizontal="left"/>
    </xf>
    <xf numFmtId="0" fontId="15" fillId="3" borderId="8" xfId="0" applyFont="1" applyFill="1" applyBorder="1" applyAlignment="1">
      <alignment horizontal="left"/>
    </xf>
    <xf numFmtId="0" fontId="15" fillId="3" borderId="11" xfId="0" applyFont="1" applyFill="1" applyBorder="1" applyAlignment="1">
      <alignment horizontal="left"/>
    </xf>
    <xf numFmtId="0" fontId="15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0" borderId="14" xfId="0" applyFont="1" applyBorder="1" applyAlignment="1">
      <alignment horizontal="left"/>
    </xf>
    <xf numFmtId="0" fontId="15" fillId="0" borderId="29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3" borderId="7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44" fontId="10" fillId="0" borderId="18" xfId="2" applyFont="1" applyBorder="1" applyAlignment="1">
      <alignment horizontal="center" vertical="center" wrapText="1"/>
    </xf>
    <xf numFmtId="44" fontId="10" fillId="0" borderId="20" xfId="2" applyFont="1" applyBorder="1" applyAlignment="1">
      <alignment horizontal="center" vertical="center" wrapText="1"/>
    </xf>
    <xf numFmtId="44" fontId="10" fillId="0" borderId="14" xfId="2" applyFont="1" applyBorder="1" applyAlignment="1">
      <alignment horizontal="center"/>
    </xf>
    <xf numFmtId="44" fontId="10" fillId="0" borderId="16" xfId="2" applyFont="1" applyBorder="1" applyAlignment="1">
      <alignment horizontal="center"/>
    </xf>
    <xf numFmtId="44" fontId="10" fillId="0" borderId="32" xfId="2" applyFont="1" applyBorder="1" applyAlignment="1">
      <alignment horizontal="center"/>
    </xf>
    <xf numFmtId="44" fontId="10" fillId="0" borderId="32" xfId="2" applyFont="1" applyBorder="1" applyAlignment="1">
      <alignment horizontal="center" vertical="center" wrapText="1"/>
    </xf>
    <xf numFmtId="44" fontId="10" fillId="0" borderId="29" xfId="2" applyFont="1" applyBorder="1" applyAlignment="1">
      <alignment horizontal="center"/>
    </xf>
    <xf numFmtId="44" fontId="10" fillId="0" borderId="37" xfId="2" applyFont="1" applyBorder="1" applyAlignment="1">
      <alignment horizontal="center"/>
    </xf>
    <xf numFmtId="44" fontId="10" fillId="0" borderId="39" xfId="2" applyFont="1" applyBorder="1" applyAlignment="1">
      <alignment horizontal="center"/>
    </xf>
    <xf numFmtId="44" fontId="10" fillId="0" borderId="14" xfId="2" applyFont="1" applyBorder="1" applyAlignment="1">
      <alignment horizontal="center" vertical="center"/>
    </xf>
    <xf numFmtId="44" fontId="10" fillId="0" borderId="16" xfId="2" applyFont="1" applyBorder="1" applyAlignment="1">
      <alignment horizontal="center" vertical="center"/>
    </xf>
    <xf numFmtId="44" fontId="10" fillId="0" borderId="18" xfId="2" applyFont="1" applyBorder="1" applyAlignment="1">
      <alignment horizontal="center" vertical="center"/>
    </xf>
    <xf numFmtId="44" fontId="10" fillId="0" borderId="20" xfId="2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 shrinkToFit="1"/>
    </xf>
    <xf numFmtId="0" fontId="5" fillId="2" borderId="21" xfId="0" applyFont="1" applyFill="1" applyBorder="1" applyAlignment="1">
      <alignment horizontal="center" vertical="center" wrapText="1" shrinkToFit="1"/>
    </xf>
    <xf numFmtId="44" fontId="5" fillId="2" borderId="17" xfId="2" applyFont="1" applyFill="1" applyBorder="1" applyAlignment="1">
      <alignment horizontal="center" vertical="center" wrapText="1" shrinkToFit="1"/>
    </xf>
    <xf numFmtId="44" fontId="5" fillId="2" borderId="25" xfId="2" applyFont="1" applyFill="1" applyBorder="1" applyAlignment="1">
      <alignment horizontal="center" vertical="center" wrapText="1" shrinkToFit="1"/>
    </xf>
    <xf numFmtId="0" fontId="5" fillId="2" borderId="46" xfId="0" applyFont="1" applyFill="1" applyBorder="1" applyAlignment="1">
      <alignment horizontal="center" vertical="center" wrapText="1" shrinkToFit="1"/>
    </xf>
    <xf numFmtId="0" fontId="5" fillId="2" borderId="52" xfId="0" applyFont="1" applyFill="1" applyBorder="1" applyAlignment="1">
      <alignment horizontal="center" vertical="center" wrapText="1" shrinkToFit="1"/>
    </xf>
    <xf numFmtId="0" fontId="5" fillId="2" borderId="51" xfId="0" applyFont="1" applyFill="1" applyBorder="1" applyAlignment="1">
      <alignment horizontal="center" vertical="center" wrapText="1" shrinkToFit="1"/>
    </xf>
    <xf numFmtId="0" fontId="5" fillId="2" borderId="17" xfId="0" applyFont="1" applyFill="1" applyBorder="1" applyAlignment="1">
      <alignment horizontal="center" vertical="center" wrapText="1" shrinkToFit="1"/>
    </xf>
    <xf numFmtId="0" fontId="5" fillId="2" borderId="41" xfId="0" applyFont="1" applyFill="1" applyBorder="1" applyAlignment="1">
      <alignment horizontal="center" vertical="center" wrapText="1" shrinkToFit="1"/>
    </xf>
    <xf numFmtId="0" fontId="29" fillId="2" borderId="56" xfId="5" applyFont="1" applyFill="1" applyBorder="1" applyAlignment="1" applyProtection="1">
      <alignment horizontal="center" vertical="center"/>
    </xf>
    <xf numFmtId="0" fontId="31" fillId="2" borderId="57" xfId="5" quotePrefix="1" applyFont="1" applyFill="1" applyBorder="1" applyAlignment="1" applyProtection="1">
      <alignment horizontal="center" vertical="center"/>
    </xf>
    <xf numFmtId="0" fontId="31" fillId="2" borderId="58" xfId="5" quotePrefix="1" applyFont="1" applyFill="1" applyBorder="1" applyAlignment="1" applyProtection="1">
      <alignment horizontal="center" vertical="center"/>
    </xf>
    <xf numFmtId="0" fontId="25" fillId="0" borderId="56" xfId="5" applyFont="1" applyFill="1" applyBorder="1" applyAlignment="1" applyProtection="1">
      <alignment horizontal="left" vertical="center" indent="1"/>
    </xf>
    <xf numFmtId="0" fontId="32" fillId="0" borderId="57" xfId="5" quotePrefix="1" applyFont="1" applyFill="1" applyBorder="1" applyAlignment="1" applyProtection="1">
      <alignment horizontal="left" vertical="center" indent="1"/>
    </xf>
    <xf numFmtId="0" fontId="32" fillId="0" borderId="58" xfId="5" quotePrefix="1" applyFont="1" applyFill="1" applyBorder="1" applyAlignment="1" applyProtection="1">
      <alignment horizontal="left" vertical="center" indent="1"/>
    </xf>
    <xf numFmtId="0" fontId="29" fillId="2" borderId="57" xfId="5" applyFont="1" applyFill="1" applyBorder="1" applyAlignment="1" applyProtection="1">
      <alignment horizontal="center" vertical="center"/>
    </xf>
    <xf numFmtId="0" fontId="29" fillId="2" borderId="58" xfId="5" applyFont="1" applyFill="1" applyBorder="1" applyAlignment="1" applyProtection="1">
      <alignment horizontal="center" vertical="center"/>
    </xf>
    <xf numFmtId="0" fontId="37" fillId="7" borderId="82" xfId="5" applyFont="1" applyFill="1" applyBorder="1" applyAlignment="1" applyProtection="1">
      <alignment horizontal="center" vertical="center"/>
    </xf>
    <xf numFmtId="0" fontId="37" fillId="7" borderId="81" xfId="5" applyFont="1" applyFill="1" applyBorder="1" applyAlignment="1" applyProtection="1">
      <alignment horizontal="center" vertical="center"/>
    </xf>
    <xf numFmtId="0" fontId="37" fillId="7" borderId="63" xfId="5" applyFont="1" applyFill="1" applyBorder="1" applyAlignment="1" applyProtection="1">
      <alignment horizontal="center" vertical="center"/>
    </xf>
    <xf numFmtId="0" fontId="37" fillId="7" borderId="55" xfId="5" applyFont="1" applyFill="1" applyBorder="1" applyAlignment="1" applyProtection="1">
      <alignment horizontal="center" vertical="center"/>
    </xf>
    <xf numFmtId="10" fontId="37" fillId="7" borderId="81" xfId="5" applyNumberFormat="1" applyFont="1" applyFill="1" applyBorder="1" applyAlignment="1" applyProtection="1">
      <alignment horizontal="center" vertical="center"/>
    </xf>
    <xf numFmtId="10" fontId="37" fillId="7" borderId="83" xfId="5" applyNumberFormat="1" applyFont="1" applyFill="1" applyBorder="1" applyAlignment="1" applyProtection="1">
      <alignment horizontal="center" vertical="center"/>
    </xf>
    <xf numFmtId="10" fontId="37" fillId="7" borderId="55" xfId="5" applyNumberFormat="1" applyFont="1" applyFill="1" applyBorder="1" applyAlignment="1" applyProtection="1">
      <alignment horizontal="center" vertical="center"/>
    </xf>
    <xf numFmtId="10" fontId="37" fillId="7" borderId="84" xfId="5" applyNumberFormat="1" applyFont="1" applyFill="1" applyBorder="1" applyAlignment="1" applyProtection="1">
      <alignment horizontal="center" vertical="center"/>
    </xf>
  </cellXfs>
  <cellStyles count="30">
    <cellStyle name="Euro" xfId="12"/>
    <cellStyle name="Excel Built-in Normal" xfId="29"/>
    <cellStyle name="Hipervínculo" xfId="4" builtinId="8"/>
    <cellStyle name="Hipervínculo 2" xfId="13"/>
    <cellStyle name="Millares" xfId="1" builtinId="3"/>
    <cellStyle name="Millares 2" xfId="8"/>
    <cellStyle name="Millares 2 2 2" xfId="14"/>
    <cellStyle name="Millares 3" xfId="15"/>
    <cellStyle name="Millares 4" xfId="16"/>
    <cellStyle name="Millares 5" xfId="17"/>
    <cellStyle name="Millares 6" xfId="18"/>
    <cellStyle name="Moneda" xfId="2" builtinId="4"/>
    <cellStyle name="Moneda 2" xfId="7"/>
    <cellStyle name="Moneda 2 2" xfId="19"/>
    <cellStyle name="Moneda 2 3" xfId="20"/>
    <cellStyle name="Moneda 3" xfId="21"/>
    <cellStyle name="Moneda 4" xfId="22"/>
    <cellStyle name="Normal" xfId="0" builtinId="0"/>
    <cellStyle name="Normal 2" xfId="23"/>
    <cellStyle name="Normal 3" xfId="9"/>
    <cellStyle name="Normal 3 2" xfId="24"/>
    <cellStyle name="Normal 3 3" xfId="25"/>
    <cellStyle name="Normal 4" xfId="11"/>
    <cellStyle name="Normal 6" xfId="26"/>
    <cellStyle name="Normal 7" xfId="27"/>
    <cellStyle name="Normal_AIU(1)" xfId="5"/>
    <cellStyle name="Porcentaje" xfId="3" builtinId="5"/>
    <cellStyle name="Porcentual 2" xfId="28"/>
    <cellStyle name="Porcentual 2 2" xfId="6"/>
    <cellStyle name="Porcentual 3" xfId="10"/>
  </cellStyles>
  <dxfs count="0"/>
  <tableStyles count="0" defaultTableStyle="TableStyleMedium9" defaultPivotStyle="PivotStyleLight16"/>
  <colors>
    <mruColors>
      <color rgb="FFFF0066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2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1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34</xdr:row>
      <xdr:rowOff>133350</xdr:rowOff>
    </xdr:from>
    <xdr:to>
      <xdr:col>0</xdr:col>
      <xdr:colOff>1684898</xdr:colOff>
      <xdr:row>36</xdr:row>
      <xdr:rowOff>133350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7153275"/>
          <a:ext cx="1637273" cy="381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34</xdr:row>
      <xdr:rowOff>114300</xdr:rowOff>
    </xdr:from>
    <xdr:to>
      <xdr:col>0</xdr:col>
      <xdr:colOff>1695450</xdr:colOff>
      <xdr:row>36</xdr:row>
      <xdr:rowOff>110106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7134225"/>
          <a:ext cx="1619250" cy="37680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34</xdr:row>
      <xdr:rowOff>85725</xdr:rowOff>
    </xdr:from>
    <xdr:to>
      <xdr:col>0</xdr:col>
      <xdr:colOff>1685925</xdr:colOff>
      <xdr:row>36</xdr:row>
      <xdr:rowOff>81531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7105650"/>
          <a:ext cx="1619250" cy="37680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34</xdr:row>
      <xdr:rowOff>38100</xdr:rowOff>
    </xdr:from>
    <xdr:to>
      <xdr:col>0</xdr:col>
      <xdr:colOff>1790700</xdr:colOff>
      <xdr:row>36</xdr:row>
      <xdr:rowOff>51638</xdr:rowOff>
    </xdr:to>
    <xdr:pic>
      <xdr:nvPicPr>
        <xdr:cNvPr id="3" name="2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7077075"/>
          <a:ext cx="1695450" cy="39453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34</xdr:row>
      <xdr:rowOff>28575</xdr:rowOff>
    </xdr:from>
    <xdr:to>
      <xdr:col>0</xdr:col>
      <xdr:colOff>2038350</xdr:colOff>
      <xdr:row>36</xdr:row>
      <xdr:rowOff>42113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7048500"/>
          <a:ext cx="1695450" cy="39453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34</xdr:row>
      <xdr:rowOff>104775</xdr:rowOff>
    </xdr:from>
    <xdr:to>
      <xdr:col>0</xdr:col>
      <xdr:colOff>1828800</xdr:colOff>
      <xdr:row>36</xdr:row>
      <xdr:rowOff>118313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7124700"/>
          <a:ext cx="1695450" cy="39453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34</xdr:row>
      <xdr:rowOff>104775</xdr:rowOff>
    </xdr:from>
    <xdr:to>
      <xdr:col>0</xdr:col>
      <xdr:colOff>1685925</xdr:colOff>
      <xdr:row>36</xdr:row>
      <xdr:rowOff>109447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7124700"/>
          <a:ext cx="1657350" cy="38567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34</xdr:row>
      <xdr:rowOff>9525</xdr:rowOff>
    </xdr:from>
    <xdr:to>
      <xdr:col>0</xdr:col>
      <xdr:colOff>2124075</xdr:colOff>
      <xdr:row>36</xdr:row>
      <xdr:rowOff>23063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7038975"/>
          <a:ext cx="1695450" cy="39453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34</xdr:row>
      <xdr:rowOff>9525</xdr:rowOff>
    </xdr:from>
    <xdr:to>
      <xdr:col>0</xdr:col>
      <xdr:colOff>2286000</xdr:colOff>
      <xdr:row>36</xdr:row>
      <xdr:rowOff>23063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50" y="7029450"/>
          <a:ext cx="1695450" cy="39453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34</xdr:row>
      <xdr:rowOff>133350</xdr:rowOff>
    </xdr:from>
    <xdr:to>
      <xdr:col>0</xdr:col>
      <xdr:colOff>1676400</xdr:colOff>
      <xdr:row>36</xdr:row>
      <xdr:rowOff>131372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7153275"/>
          <a:ext cx="1628775" cy="379022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34</xdr:row>
      <xdr:rowOff>38100</xdr:rowOff>
    </xdr:from>
    <xdr:to>
      <xdr:col>0</xdr:col>
      <xdr:colOff>1838325</xdr:colOff>
      <xdr:row>36</xdr:row>
      <xdr:rowOff>51638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7058025"/>
          <a:ext cx="1695450" cy="3945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34</xdr:row>
      <xdr:rowOff>47625</xdr:rowOff>
    </xdr:from>
    <xdr:to>
      <xdr:col>0</xdr:col>
      <xdr:colOff>1781176</xdr:colOff>
      <xdr:row>36</xdr:row>
      <xdr:rowOff>61163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6" y="7067550"/>
          <a:ext cx="1695450" cy="39453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34</xdr:row>
      <xdr:rowOff>9525</xdr:rowOff>
    </xdr:from>
    <xdr:to>
      <xdr:col>0</xdr:col>
      <xdr:colOff>1990725</xdr:colOff>
      <xdr:row>36</xdr:row>
      <xdr:rowOff>23063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7029450"/>
          <a:ext cx="1695450" cy="39453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34</xdr:row>
      <xdr:rowOff>76200</xdr:rowOff>
    </xdr:from>
    <xdr:to>
      <xdr:col>0</xdr:col>
      <xdr:colOff>2009775</xdr:colOff>
      <xdr:row>36</xdr:row>
      <xdr:rowOff>89738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7096125"/>
          <a:ext cx="1695450" cy="394538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34</xdr:row>
      <xdr:rowOff>28575</xdr:rowOff>
    </xdr:from>
    <xdr:to>
      <xdr:col>0</xdr:col>
      <xdr:colOff>1800225</xdr:colOff>
      <xdr:row>36</xdr:row>
      <xdr:rowOff>42113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7048500"/>
          <a:ext cx="1695450" cy="394538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34</xdr:row>
      <xdr:rowOff>57150</xdr:rowOff>
    </xdr:from>
    <xdr:to>
      <xdr:col>0</xdr:col>
      <xdr:colOff>2019300</xdr:colOff>
      <xdr:row>36</xdr:row>
      <xdr:rowOff>70688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7077075"/>
          <a:ext cx="1695450" cy="394538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34</xdr:row>
      <xdr:rowOff>76200</xdr:rowOff>
    </xdr:from>
    <xdr:to>
      <xdr:col>0</xdr:col>
      <xdr:colOff>1790700</xdr:colOff>
      <xdr:row>36</xdr:row>
      <xdr:rowOff>89738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7143750"/>
          <a:ext cx="1695450" cy="394538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33</xdr:row>
      <xdr:rowOff>190500</xdr:rowOff>
    </xdr:from>
    <xdr:to>
      <xdr:col>0</xdr:col>
      <xdr:colOff>1800225</xdr:colOff>
      <xdr:row>36</xdr:row>
      <xdr:rowOff>4013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7010400"/>
          <a:ext cx="1695450" cy="394538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34</xdr:row>
      <xdr:rowOff>38100</xdr:rowOff>
    </xdr:from>
    <xdr:to>
      <xdr:col>0</xdr:col>
      <xdr:colOff>1962150</xdr:colOff>
      <xdr:row>36</xdr:row>
      <xdr:rowOff>51638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7058025"/>
          <a:ext cx="1695450" cy="394538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34</xdr:row>
      <xdr:rowOff>28575</xdr:rowOff>
    </xdr:from>
    <xdr:to>
      <xdr:col>0</xdr:col>
      <xdr:colOff>1847850</xdr:colOff>
      <xdr:row>36</xdr:row>
      <xdr:rowOff>42113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7048500"/>
          <a:ext cx="1695450" cy="394538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34</xdr:row>
      <xdr:rowOff>85725</xdr:rowOff>
    </xdr:from>
    <xdr:to>
      <xdr:col>0</xdr:col>
      <xdr:colOff>1924050</xdr:colOff>
      <xdr:row>36</xdr:row>
      <xdr:rowOff>99263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7105650"/>
          <a:ext cx="1695450" cy="394538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34</xdr:row>
      <xdr:rowOff>76200</xdr:rowOff>
    </xdr:from>
    <xdr:to>
      <xdr:col>0</xdr:col>
      <xdr:colOff>1819275</xdr:colOff>
      <xdr:row>36</xdr:row>
      <xdr:rowOff>89738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7096125"/>
          <a:ext cx="1695450" cy="3945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34</xdr:row>
      <xdr:rowOff>76200</xdr:rowOff>
    </xdr:from>
    <xdr:to>
      <xdr:col>0</xdr:col>
      <xdr:colOff>1885951</xdr:colOff>
      <xdr:row>36</xdr:row>
      <xdr:rowOff>89738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1" y="7096125"/>
          <a:ext cx="1695450" cy="394538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34</xdr:row>
      <xdr:rowOff>57150</xdr:rowOff>
    </xdr:from>
    <xdr:to>
      <xdr:col>0</xdr:col>
      <xdr:colOff>1876425</xdr:colOff>
      <xdr:row>36</xdr:row>
      <xdr:rowOff>70688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7077075"/>
          <a:ext cx="1695450" cy="394538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34</xdr:row>
      <xdr:rowOff>85725</xdr:rowOff>
    </xdr:from>
    <xdr:to>
      <xdr:col>0</xdr:col>
      <xdr:colOff>1876425</xdr:colOff>
      <xdr:row>36</xdr:row>
      <xdr:rowOff>99263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7105650"/>
          <a:ext cx="1695450" cy="394538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34</xdr:row>
      <xdr:rowOff>66675</xdr:rowOff>
    </xdr:from>
    <xdr:to>
      <xdr:col>0</xdr:col>
      <xdr:colOff>1771650</xdr:colOff>
      <xdr:row>36</xdr:row>
      <xdr:rowOff>80213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7124700"/>
          <a:ext cx="1695450" cy="394538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34</xdr:row>
      <xdr:rowOff>9525</xdr:rowOff>
    </xdr:from>
    <xdr:to>
      <xdr:col>0</xdr:col>
      <xdr:colOff>1905000</xdr:colOff>
      <xdr:row>36</xdr:row>
      <xdr:rowOff>23063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7029450"/>
          <a:ext cx="1695450" cy="394538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34</xdr:row>
      <xdr:rowOff>66675</xdr:rowOff>
    </xdr:from>
    <xdr:to>
      <xdr:col>0</xdr:col>
      <xdr:colOff>2019300</xdr:colOff>
      <xdr:row>36</xdr:row>
      <xdr:rowOff>80213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7086600"/>
          <a:ext cx="1695450" cy="394538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34</xdr:row>
      <xdr:rowOff>76200</xdr:rowOff>
    </xdr:from>
    <xdr:to>
      <xdr:col>0</xdr:col>
      <xdr:colOff>2209800</xdr:colOff>
      <xdr:row>36</xdr:row>
      <xdr:rowOff>89738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" y="7096125"/>
          <a:ext cx="1695450" cy="394538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34</xdr:row>
      <xdr:rowOff>85725</xdr:rowOff>
    </xdr:from>
    <xdr:to>
      <xdr:col>0</xdr:col>
      <xdr:colOff>1752600</xdr:colOff>
      <xdr:row>36</xdr:row>
      <xdr:rowOff>99263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7124700"/>
          <a:ext cx="1695450" cy="394538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34</xdr:row>
      <xdr:rowOff>38100</xdr:rowOff>
    </xdr:from>
    <xdr:to>
      <xdr:col>0</xdr:col>
      <xdr:colOff>1876425</xdr:colOff>
      <xdr:row>36</xdr:row>
      <xdr:rowOff>51638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7058025"/>
          <a:ext cx="1695450" cy="394538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34</xdr:row>
      <xdr:rowOff>66675</xdr:rowOff>
    </xdr:from>
    <xdr:to>
      <xdr:col>0</xdr:col>
      <xdr:colOff>1685925</xdr:colOff>
      <xdr:row>36</xdr:row>
      <xdr:rowOff>64697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7086600"/>
          <a:ext cx="1628775" cy="379022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34</xdr:row>
      <xdr:rowOff>66675</xdr:rowOff>
    </xdr:from>
    <xdr:to>
      <xdr:col>0</xdr:col>
      <xdr:colOff>1647825</xdr:colOff>
      <xdr:row>36</xdr:row>
      <xdr:rowOff>49182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7086600"/>
          <a:ext cx="1562100" cy="3635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34</xdr:row>
      <xdr:rowOff>57150</xdr:rowOff>
    </xdr:from>
    <xdr:to>
      <xdr:col>0</xdr:col>
      <xdr:colOff>2124075</xdr:colOff>
      <xdr:row>36</xdr:row>
      <xdr:rowOff>70688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7077075"/>
          <a:ext cx="1695450" cy="394538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34</xdr:row>
      <xdr:rowOff>66675</xdr:rowOff>
    </xdr:from>
    <xdr:to>
      <xdr:col>0</xdr:col>
      <xdr:colOff>1914525</xdr:colOff>
      <xdr:row>36</xdr:row>
      <xdr:rowOff>80213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7086600"/>
          <a:ext cx="1695450" cy="394538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34</xdr:row>
      <xdr:rowOff>57150</xdr:rowOff>
    </xdr:from>
    <xdr:to>
      <xdr:col>0</xdr:col>
      <xdr:colOff>1933575</xdr:colOff>
      <xdr:row>36</xdr:row>
      <xdr:rowOff>70688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7077075"/>
          <a:ext cx="1695450" cy="394538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34</xdr:row>
      <xdr:rowOff>66675</xdr:rowOff>
    </xdr:from>
    <xdr:to>
      <xdr:col>0</xdr:col>
      <xdr:colOff>1790700</xdr:colOff>
      <xdr:row>36</xdr:row>
      <xdr:rowOff>80213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7086600"/>
          <a:ext cx="1695450" cy="394538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34</xdr:row>
      <xdr:rowOff>57150</xdr:rowOff>
    </xdr:from>
    <xdr:to>
      <xdr:col>0</xdr:col>
      <xdr:colOff>1876425</xdr:colOff>
      <xdr:row>36</xdr:row>
      <xdr:rowOff>70688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7077075"/>
          <a:ext cx="1695450" cy="394538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34</xdr:row>
      <xdr:rowOff>85725</xdr:rowOff>
    </xdr:from>
    <xdr:to>
      <xdr:col>0</xdr:col>
      <xdr:colOff>1657350</xdr:colOff>
      <xdr:row>36</xdr:row>
      <xdr:rowOff>74881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7105650"/>
          <a:ext cx="1590675" cy="370156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34</xdr:row>
      <xdr:rowOff>66675</xdr:rowOff>
    </xdr:from>
    <xdr:to>
      <xdr:col>0</xdr:col>
      <xdr:colOff>1657350</xdr:colOff>
      <xdr:row>36</xdr:row>
      <xdr:rowOff>58048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7086600"/>
          <a:ext cx="1600200" cy="372373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34</xdr:row>
      <xdr:rowOff>57150</xdr:rowOff>
    </xdr:from>
    <xdr:to>
      <xdr:col>0</xdr:col>
      <xdr:colOff>1752600</xdr:colOff>
      <xdr:row>36</xdr:row>
      <xdr:rowOff>70688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7077075"/>
          <a:ext cx="1695450" cy="394538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34</xdr:row>
      <xdr:rowOff>66675</xdr:rowOff>
    </xdr:from>
    <xdr:to>
      <xdr:col>0</xdr:col>
      <xdr:colOff>1752600</xdr:colOff>
      <xdr:row>36</xdr:row>
      <xdr:rowOff>80213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7086600"/>
          <a:ext cx="1695450" cy="394538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34</xdr:row>
      <xdr:rowOff>28575</xdr:rowOff>
    </xdr:from>
    <xdr:to>
      <xdr:col>0</xdr:col>
      <xdr:colOff>2066925</xdr:colOff>
      <xdr:row>36</xdr:row>
      <xdr:rowOff>42113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7048500"/>
          <a:ext cx="1695450" cy="394538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34</xdr:row>
      <xdr:rowOff>76200</xdr:rowOff>
    </xdr:from>
    <xdr:to>
      <xdr:col>0</xdr:col>
      <xdr:colOff>1657350</xdr:colOff>
      <xdr:row>36</xdr:row>
      <xdr:rowOff>67573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7096125"/>
          <a:ext cx="1600200" cy="3723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34</xdr:row>
      <xdr:rowOff>66675</xdr:rowOff>
    </xdr:from>
    <xdr:to>
      <xdr:col>0</xdr:col>
      <xdr:colOff>1905000</xdr:colOff>
      <xdr:row>36</xdr:row>
      <xdr:rowOff>80213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7086600"/>
          <a:ext cx="1695450" cy="3945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34</xdr:row>
      <xdr:rowOff>66675</xdr:rowOff>
    </xdr:from>
    <xdr:to>
      <xdr:col>0</xdr:col>
      <xdr:colOff>1857375</xdr:colOff>
      <xdr:row>36</xdr:row>
      <xdr:rowOff>80213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7086600"/>
          <a:ext cx="1695450" cy="3945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34</xdr:row>
      <xdr:rowOff>76200</xdr:rowOff>
    </xdr:from>
    <xdr:to>
      <xdr:col>0</xdr:col>
      <xdr:colOff>1685925</xdr:colOff>
      <xdr:row>36</xdr:row>
      <xdr:rowOff>76439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7096125"/>
          <a:ext cx="1638300" cy="38123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34</xdr:row>
      <xdr:rowOff>76201</xdr:rowOff>
    </xdr:from>
    <xdr:to>
      <xdr:col>0</xdr:col>
      <xdr:colOff>1657351</xdr:colOff>
      <xdr:row>36</xdr:row>
      <xdr:rowOff>72007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1" y="7096126"/>
          <a:ext cx="1619250" cy="37680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34</xdr:row>
      <xdr:rowOff>95250</xdr:rowOff>
    </xdr:from>
    <xdr:to>
      <xdr:col>0</xdr:col>
      <xdr:colOff>1685925</xdr:colOff>
      <xdr:row>36</xdr:row>
      <xdr:rowOff>91056</xdr:rowOff>
    </xdr:to>
    <xdr:pic>
      <xdr:nvPicPr>
        <xdr:cNvPr id="2" name="1 Imagen" descr="logo 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7115175"/>
          <a:ext cx="1619250" cy="3768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EDJASI\Documents\RH%20Ingenieria\LICITACIONES\rubiales\ECONOMICA_SERHING_R1_de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EDJASI\Documents\RH%20Ingenieria\LICITACIONES\rubiales\ECONOMICA_SERHING_R1_de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rge-oy83xo6pq\guariquies\GSU\GSU-003-002-01-GIP\Seguimiento%20y%20Control\Cctos\Hern&#225;n-%20Ccto%20Alcantarillado%20A27017\Cntrl_HG_0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rencia\INTRICON%20BARRANCA\Documents%20and%20Settings\ALEX%20CASTRO\Desktop\COPCO%20LTDA\INTRICON%20S.A\INFORMES%20SEMANALES%20CONTRATISTAS\PTD_M%20Y%20C%20LLANO\CUADRO_CONTROL\CASTILLA%20ESTE%201\CUADRO%20CONTROL%20C_ESTE_1%20R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roldeobra\c\Documents%20and%20Settings\Usuario\Mis%20documentos\2.%20INTERVENTORIA%20TECNICA%20Y%20PROGRAMACION\1.%20CASABE%202006\1.%20MJM\1.%20PROGRAMACION%20Y%20CONTROL\3.%20INFORMES%20DIARIOS\Informe%20Maestro%20CB-105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cantidades"/>
      <sheetName val="Ppto tipo locación vertical"/>
      <sheetName val="Ppto tipo pozo horizontal"/>
      <sheetName val="Ppto tipo un km de via"/>
      <sheetName val="Proyectos incrementales"/>
      <sheetName val="Listado"/>
      <sheetName val="UPO1"/>
      <sheetName val="UPO2"/>
      <sheetName val="UPO3"/>
      <sheetName val="EQ1"/>
      <sheetName val="EQ2"/>
      <sheetName val="EQ3"/>
      <sheetName val="MO1"/>
      <sheetName val="MO2"/>
      <sheetName val="MO3"/>
      <sheetName val="AIU"/>
      <sheetName val="Datos"/>
      <sheetName val="LIS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3">
          <cell r="H13">
            <v>1.06</v>
          </cell>
        </row>
        <row r="14">
          <cell r="H14">
            <v>1.08</v>
          </cell>
        </row>
        <row r="16">
          <cell r="D16">
            <v>0.32</v>
          </cell>
        </row>
      </sheetData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cantidades"/>
      <sheetName val="Ppto tipo locación vertical"/>
      <sheetName val="Ppto tipo pozo horizontal"/>
      <sheetName val="Ppto tipo un km de via"/>
      <sheetName val="Proyectos incrementales"/>
      <sheetName val="Listado"/>
      <sheetName val="UPO1"/>
      <sheetName val="UPO2"/>
      <sheetName val="UPO3"/>
      <sheetName val="EQ1"/>
      <sheetName val="EQ2"/>
      <sheetName val="EQ3"/>
      <sheetName val="MO1"/>
      <sheetName val="MO2"/>
      <sheetName val="MO3"/>
      <sheetName val="AIU"/>
      <sheetName val="Datos"/>
      <sheetName val="LIS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3">
          <cell r="H13">
            <v>1.06</v>
          </cell>
        </row>
        <row r="14">
          <cell r="H14">
            <v>1.08</v>
          </cell>
        </row>
        <row r="16">
          <cell r="D16">
            <v>0.32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oc-"/>
      <sheetName val="documento"/>
      <sheetName val="Cantidades"/>
      <sheetName val="Acta"/>
      <sheetName val="Control"/>
      <sheetName val="Graf_fondos"/>
      <sheetName val="AVANCE"/>
      <sheetName val="curva_Avance"/>
      <sheetName val="ejecutivo"/>
      <sheetName val="Indices de gestion"/>
    </sheetNames>
    <sheetDataSet>
      <sheetData sheetId="0">
        <row r="1">
          <cell r="C1">
            <v>3</v>
          </cell>
        </row>
        <row r="4">
          <cell r="A4">
            <v>1</v>
          </cell>
          <cell r="B4">
            <v>1</v>
          </cell>
          <cell r="C4" t="str">
            <v>PRELIMINARES</v>
          </cell>
        </row>
        <row r="5">
          <cell r="A5">
            <v>2</v>
          </cell>
          <cell r="B5">
            <v>1.1000000000000001</v>
          </cell>
          <cell r="C5" t="str">
            <v xml:space="preserve">Movilización y Campamento </v>
          </cell>
          <cell r="D5" t="str">
            <v>GL</v>
          </cell>
          <cell r="E5">
            <v>1</v>
          </cell>
          <cell r="F5">
            <v>4747478</v>
          </cell>
          <cell r="G5">
            <v>4747478</v>
          </cell>
          <cell r="H5">
            <v>4.4911133061249914E-2</v>
          </cell>
          <cell r="I5">
            <v>5791923.1399999997</v>
          </cell>
          <cell r="J5">
            <v>1044445.1366462108</v>
          </cell>
          <cell r="K5">
            <v>5791923.1399999997</v>
          </cell>
          <cell r="L5">
            <v>5067932.7474999996</v>
          </cell>
          <cell r="M5">
            <v>723990.39249999996</v>
          </cell>
          <cell r="S5">
            <v>5067932.7474999996</v>
          </cell>
          <cell r="T5">
            <v>5791923.1399999997</v>
          </cell>
          <cell r="U5">
            <v>5791923.1399999997</v>
          </cell>
          <cell r="V5">
            <v>5791923.1399999997</v>
          </cell>
          <cell r="W5">
            <v>5791923.1399999997</v>
          </cell>
          <cell r="X5">
            <v>5791923.1399999997</v>
          </cell>
          <cell r="Y5">
            <v>5791923.1399999997</v>
          </cell>
          <cell r="Z5">
            <v>0.875</v>
          </cell>
          <cell r="AA5">
            <v>1</v>
          </cell>
          <cell r="AB5">
            <v>1</v>
          </cell>
          <cell r="AC5">
            <v>1</v>
          </cell>
          <cell r="AD5">
            <v>1</v>
          </cell>
          <cell r="AE5">
            <v>1</v>
          </cell>
          <cell r="AF5">
            <v>1</v>
          </cell>
          <cell r="AG5">
            <v>0.55045533632547483</v>
          </cell>
          <cell r="AH5">
            <v>0.55045533632547483</v>
          </cell>
          <cell r="AI5">
            <v>0.55045533632547483</v>
          </cell>
          <cell r="AJ5">
            <v>0.55045533632547483</v>
          </cell>
          <cell r="AO5">
            <v>3188195</v>
          </cell>
          <cell r="AP5">
            <v>3188195</v>
          </cell>
          <cell r="AQ5">
            <v>3188195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0.55045533632547483</v>
          </cell>
          <cell r="AW5">
            <v>0.55045533632547483</v>
          </cell>
          <cell r="AX5">
            <v>0.55045533632547483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</row>
        <row r="6">
          <cell r="A6">
            <v>3</v>
          </cell>
          <cell r="B6">
            <v>1.2</v>
          </cell>
          <cell r="C6" t="str">
            <v>Localización y Replanteo</v>
          </cell>
          <cell r="D6" t="str">
            <v>GL</v>
          </cell>
          <cell r="E6">
            <v>1</v>
          </cell>
          <cell r="F6">
            <v>862306</v>
          </cell>
          <cell r="G6">
            <v>862306</v>
          </cell>
          <cell r="H6">
            <v>8.1574131582103516E-3</v>
          </cell>
          <cell r="I6">
            <v>1052013.32</v>
          </cell>
          <cell r="J6">
            <v>189707.31575814515</v>
          </cell>
          <cell r="K6">
            <v>1052013.32</v>
          </cell>
          <cell r="L6">
            <v>1052013.32</v>
          </cell>
          <cell r="S6">
            <v>1052013.32</v>
          </cell>
          <cell r="T6">
            <v>1052013.32</v>
          </cell>
          <cell r="U6">
            <v>1052013.32</v>
          </cell>
          <cell r="V6">
            <v>1052013.32</v>
          </cell>
          <cell r="W6">
            <v>1052013.32</v>
          </cell>
          <cell r="X6">
            <v>1052013.32</v>
          </cell>
          <cell r="Y6">
            <v>1052013.32</v>
          </cell>
          <cell r="Z6">
            <v>1</v>
          </cell>
          <cell r="AA6">
            <v>1</v>
          </cell>
          <cell r="AB6">
            <v>1</v>
          </cell>
          <cell r="AC6">
            <v>1</v>
          </cell>
          <cell r="AD6">
            <v>1</v>
          </cell>
          <cell r="AE6">
            <v>1</v>
          </cell>
          <cell r="AF6">
            <v>1</v>
          </cell>
          <cell r="AG6">
            <v>1</v>
          </cell>
          <cell r="AH6">
            <v>1</v>
          </cell>
          <cell r="AI6">
            <v>1</v>
          </cell>
          <cell r="AJ6">
            <v>1</v>
          </cell>
          <cell r="AO6">
            <v>1052013.32</v>
          </cell>
          <cell r="AP6">
            <v>1052013.32</v>
          </cell>
          <cell r="AQ6">
            <v>1052013.32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1</v>
          </cell>
          <cell r="AW6">
            <v>1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</row>
        <row r="7">
          <cell r="A7">
            <v>4</v>
          </cell>
          <cell r="B7">
            <v>1.3</v>
          </cell>
          <cell r="C7" t="str">
            <v>SUBTOTAL PRELIMINARES</v>
          </cell>
          <cell r="G7">
            <v>5609784</v>
          </cell>
          <cell r="I7" t="e">
            <v>#DIV/0!</v>
          </cell>
          <cell r="K7">
            <v>6843936.46</v>
          </cell>
          <cell r="L7">
            <v>6119946.0674999999</v>
          </cell>
          <cell r="M7">
            <v>723990.39249999996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6119946.0674999999</v>
          </cell>
          <cell r="T7">
            <v>6843936.46</v>
          </cell>
          <cell r="U7">
            <v>6843936.46</v>
          </cell>
          <cell r="V7">
            <v>6843936.46</v>
          </cell>
          <cell r="W7">
            <v>6843936.46</v>
          </cell>
          <cell r="X7">
            <v>6843936.46</v>
          </cell>
          <cell r="Y7">
            <v>6843936.46</v>
          </cell>
          <cell r="Z7">
            <v>0.89421433165964836</v>
          </cell>
          <cell r="AA7">
            <v>1</v>
          </cell>
          <cell r="AB7">
            <v>1</v>
          </cell>
          <cell r="AC7">
            <v>1</v>
          </cell>
          <cell r="AD7">
            <v>1</v>
          </cell>
          <cell r="AE7">
            <v>1</v>
          </cell>
          <cell r="AF7">
            <v>1</v>
          </cell>
          <cell r="AG7" t="e">
            <v>#N/A</v>
          </cell>
          <cell r="AH7">
            <v>0</v>
          </cell>
          <cell r="AI7" t="e">
            <v>#N/A</v>
          </cell>
          <cell r="AJ7" t="e">
            <v>#N/A</v>
          </cell>
          <cell r="AO7">
            <v>4240208.32</v>
          </cell>
          <cell r="AP7">
            <v>4240208.32</v>
          </cell>
          <cell r="AQ7">
            <v>4240208.32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0.61955693843481419</v>
          </cell>
          <cell r="AW7">
            <v>0.61955693843481419</v>
          </cell>
          <cell r="AX7">
            <v>0.61955693843481419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</row>
        <row r="8">
          <cell r="A8">
            <v>5</v>
          </cell>
          <cell r="B8">
            <v>2</v>
          </cell>
          <cell r="C8" t="str">
            <v xml:space="preserve"> CAJAS   DE   INSPECCIÓN</v>
          </cell>
          <cell r="G8">
            <v>0</v>
          </cell>
          <cell r="H8">
            <v>0</v>
          </cell>
          <cell r="I8" t="e">
            <v>#DIV/0!</v>
          </cell>
          <cell r="J8">
            <v>0</v>
          </cell>
          <cell r="K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 t="e">
            <v>#DIV/0!</v>
          </cell>
          <cell r="AA8" t="e">
            <v>#DIV/0!</v>
          </cell>
          <cell r="AB8" t="e">
            <v>#DIV/0!</v>
          </cell>
          <cell r="AC8" t="e">
            <v>#DIV/0!</v>
          </cell>
          <cell r="AD8" t="e">
            <v>#DIV/0!</v>
          </cell>
          <cell r="AE8" t="e">
            <v>#DIV/0!</v>
          </cell>
          <cell r="AF8" t="e">
            <v>#DIV/0!</v>
          </cell>
          <cell r="AG8" t="e">
            <v>#N/A</v>
          </cell>
          <cell r="AH8">
            <v>0</v>
          </cell>
          <cell r="AI8" t="e">
            <v>#N/A</v>
          </cell>
          <cell r="AJ8" t="e">
            <v>#N/A</v>
          </cell>
          <cell r="AV8" t="e">
            <v>#DIV/0!</v>
          </cell>
          <cell r="AW8" t="e">
            <v>#DIV/0!</v>
          </cell>
          <cell r="AX8" t="e">
            <v>#DIV/0!</v>
          </cell>
          <cell r="AY8" t="e">
            <v>#DIV/0!</v>
          </cell>
          <cell r="AZ8" t="e">
            <v>#DIV/0!</v>
          </cell>
          <cell r="BA8" t="e">
            <v>#DIV/0!</v>
          </cell>
          <cell r="BB8" t="e">
            <v>#DIV/0!</v>
          </cell>
        </row>
        <row r="9">
          <cell r="A9">
            <v>6</v>
          </cell>
          <cell r="B9">
            <v>2.1</v>
          </cell>
          <cell r="C9" t="str">
            <v>Caja de inspección  de 60 x 60 x 120 cm. en concreto  F´c = 3.000 psi.( construcción, tapa en concreto)</v>
          </cell>
          <cell r="D9" t="str">
            <v>UN</v>
          </cell>
          <cell r="E9">
            <v>2</v>
          </cell>
          <cell r="F9">
            <v>361155</v>
          </cell>
          <cell r="G9">
            <v>722310</v>
          </cell>
          <cell r="H9">
            <v>6.8330512582620547E-3</v>
          </cell>
          <cell r="I9">
            <v>440609.1</v>
          </cell>
          <cell r="J9">
            <v>158908.19644681335</v>
          </cell>
          <cell r="K9">
            <v>881218.2</v>
          </cell>
          <cell r="L9">
            <v>881218.2</v>
          </cell>
          <cell r="S9">
            <v>881218.2</v>
          </cell>
          <cell r="T9">
            <v>881218.2</v>
          </cell>
          <cell r="U9">
            <v>881218.2</v>
          </cell>
          <cell r="V9">
            <v>881218.2</v>
          </cell>
          <cell r="W9">
            <v>881218.2</v>
          </cell>
          <cell r="X9">
            <v>881218.2</v>
          </cell>
          <cell r="Y9">
            <v>881218.2</v>
          </cell>
          <cell r="Z9">
            <v>1</v>
          </cell>
          <cell r="AA9">
            <v>1</v>
          </cell>
          <cell r="AB9">
            <v>1</v>
          </cell>
          <cell r="AC9">
            <v>1</v>
          </cell>
          <cell r="AD9">
            <v>1</v>
          </cell>
          <cell r="AE9">
            <v>1</v>
          </cell>
          <cell r="AF9">
            <v>1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</row>
        <row r="10">
          <cell r="A10">
            <v>7</v>
          </cell>
          <cell r="B10">
            <v>2.2999999999999998</v>
          </cell>
          <cell r="C10" t="str">
            <v>Caja de inspección  de 70 x 70  x 120 cm. en concreto  F´c = 3.000 psi.( construcción, tapa en concreto)</v>
          </cell>
          <cell r="D10" t="str">
            <v>UN</v>
          </cell>
          <cell r="E10">
            <v>5</v>
          </cell>
          <cell r="F10">
            <v>427016</v>
          </cell>
          <cell r="G10">
            <v>2135078</v>
          </cell>
          <cell r="H10">
            <v>2.0197833913953332E-2</v>
          </cell>
          <cell r="I10">
            <v>520959.02999999997</v>
          </cell>
          <cell r="J10">
            <v>469717.14949712635</v>
          </cell>
          <cell r="K10">
            <v>2604795.15</v>
          </cell>
          <cell r="M10">
            <v>2604795.15</v>
          </cell>
          <cell r="S10">
            <v>0</v>
          </cell>
          <cell r="T10">
            <v>2604795.15</v>
          </cell>
          <cell r="U10">
            <v>2604795.15</v>
          </cell>
          <cell r="V10">
            <v>2604795.15</v>
          </cell>
          <cell r="W10">
            <v>2604795.15</v>
          </cell>
          <cell r="X10">
            <v>2604795.15</v>
          </cell>
          <cell r="Y10">
            <v>2604795.15</v>
          </cell>
          <cell r="Z10">
            <v>0</v>
          </cell>
          <cell r="AA10">
            <v>1</v>
          </cell>
          <cell r="AB10">
            <v>1</v>
          </cell>
          <cell r="AC10">
            <v>1</v>
          </cell>
          <cell r="AD10">
            <v>1</v>
          </cell>
          <cell r="AE10">
            <v>1</v>
          </cell>
          <cell r="AF10">
            <v>1</v>
          </cell>
          <cell r="AG10">
            <v>2.9</v>
          </cell>
          <cell r="AH10">
            <v>0</v>
          </cell>
          <cell r="AI10">
            <v>0</v>
          </cell>
          <cell r="AJ10">
            <v>2.9</v>
          </cell>
          <cell r="AO10">
            <v>0</v>
          </cell>
          <cell r="AP10">
            <v>0</v>
          </cell>
          <cell r="AQ10">
            <v>1510781.1869999999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0.57999999999999996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</row>
        <row r="11">
          <cell r="A11">
            <v>8</v>
          </cell>
          <cell r="B11">
            <v>2.4</v>
          </cell>
          <cell r="C11" t="str">
            <v>Caja de inspección  de 90 x 90 x  altura entre 100 y130 cm. en concreto  F´c = 3.000 psi. (construcción, tapa en  hierro fundido para trafico pesado)</v>
          </cell>
          <cell r="D11" t="str">
            <v>UN</v>
          </cell>
          <cell r="E11">
            <v>3</v>
          </cell>
          <cell r="F11">
            <v>981811</v>
          </cell>
          <cell r="G11">
            <v>2945433</v>
          </cell>
          <cell r="H11">
            <v>2.7863790708666056E-2</v>
          </cell>
          <cell r="I11">
            <v>1197809.4166666667</v>
          </cell>
          <cell r="J11">
            <v>647995.2455108288</v>
          </cell>
          <cell r="K11">
            <v>3593428.25</v>
          </cell>
          <cell r="O11">
            <v>3593428.25</v>
          </cell>
          <cell r="S11">
            <v>0</v>
          </cell>
          <cell r="T11">
            <v>0</v>
          </cell>
          <cell r="U11">
            <v>0</v>
          </cell>
          <cell r="V11">
            <v>3593428.25</v>
          </cell>
          <cell r="W11">
            <v>3593428.25</v>
          </cell>
          <cell r="X11">
            <v>3593428.25</v>
          </cell>
          <cell r="Y11">
            <v>3593428.25</v>
          </cell>
          <cell r="Z11">
            <v>0</v>
          </cell>
          <cell r="AA11">
            <v>0</v>
          </cell>
          <cell r="AB11">
            <v>0</v>
          </cell>
          <cell r="AC11">
            <v>1</v>
          </cell>
          <cell r="AD11">
            <v>1</v>
          </cell>
          <cell r="AE11">
            <v>1</v>
          </cell>
          <cell r="AF11">
            <v>1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</row>
        <row r="12">
          <cell r="A12">
            <v>9</v>
          </cell>
          <cell r="B12">
            <v>2.5</v>
          </cell>
          <cell r="C12" t="str">
            <v>Caja de inspección  de 150 x150 x 180 cm. en concreto  F´c = 3.000 psi.( construcción, tapa en concreto)</v>
          </cell>
          <cell r="D12" t="str">
            <v>UN</v>
          </cell>
          <cell r="E12">
            <v>1</v>
          </cell>
          <cell r="F12">
            <v>1693485</v>
          </cell>
          <cell r="G12">
            <v>1693485</v>
          </cell>
          <cell r="H12">
            <v>1.6020364954241136E-2</v>
          </cell>
          <cell r="I12">
            <v>2066051.69</v>
          </cell>
          <cell r="J12">
            <v>372566.69166941021</v>
          </cell>
          <cell r="K12">
            <v>2066051.69</v>
          </cell>
          <cell r="N12">
            <v>2066051.69</v>
          </cell>
          <cell r="S12">
            <v>0</v>
          </cell>
          <cell r="T12">
            <v>0</v>
          </cell>
          <cell r="U12">
            <v>2066051.69</v>
          </cell>
          <cell r="V12">
            <v>2066051.69</v>
          </cell>
          <cell r="W12">
            <v>2066051.69</v>
          </cell>
          <cell r="X12">
            <v>2066051.69</v>
          </cell>
          <cell r="Y12">
            <v>2066051.69</v>
          </cell>
          <cell r="Z12">
            <v>0</v>
          </cell>
          <cell r="AA12">
            <v>0</v>
          </cell>
          <cell r="AB12">
            <v>1</v>
          </cell>
          <cell r="AC12">
            <v>1</v>
          </cell>
          <cell r="AD12">
            <v>1</v>
          </cell>
          <cell r="AE12">
            <v>1</v>
          </cell>
          <cell r="AF12">
            <v>1</v>
          </cell>
          <cell r="AG12">
            <v>0.90000000000000013</v>
          </cell>
          <cell r="AH12">
            <v>0</v>
          </cell>
          <cell r="AI12">
            <v>0.55000000000000004</v>
          </cell>
          <cell r="AJ12">
            <v>0.9</v>
          </cell>
          <cell r="AO12">
            <v>0</v>
          </cell>
          <cell r="AP12">
            <v>1136328.4295000001</v>
          </cell>
          <cell r="AQ12">
            <v>1859446.5209999999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0.55000000000000004</v>
          </cell>
          <cell r="AX12">
            <v>0.9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</row>
        <row r="13">
          <cell r="A13">
            <v>10</v>
          </cell>
          <cell r="B13">
            <v>2.6</v>
          </cell>
          <cell r="C13" t="str">
            <v>Caja de inspección  de 160 x160 x 50 cm. en concreto  F´c = 3.000 psi.( construcción, tapa en concreto)</v>
          </cell>
          <cell r="D13" t="str">
            <v>UN</v>
          </cell>
          <cell r="E13">
            <v>2</v>
          </cell>
          <cell r="F13">
            <v>1000437</v>
          </cell>
          <cell r="G13">
            <v>2000874</v>
          </cell>
          <cell r="H13">
            <v>1.8928264323246017E-2</v>
          </cell>
          <cell r="I13">
            <v>1220533.135</v>
          </cell>
          <cell r="J13">
            <v>440192.27015730256</v>
          </cell>
          <cell r="K13">
            <v>2441066.27</v>
          </cell>
          <cell r="N13">
            <v>2441066.27</v>
          </cell>
          <cell r="S13">
            <v>0</v>
          </cell>
          <cell r="T13">
            <v>0</v>
          </cell>
          <cell r="U13">
            <v>2441066.27</v>
          </cell>
          <cell r="V13">
            <v>2441066.27</v>
          </cell>
          <cell r="W13">
            <v>2441066.27</v>
          </cell>
          <cell r="X13">
            <v>2441066.27</v>
          </cell>
          <cell r="Y13">
            <v>2441066.27</v>
          </cell>
          <cell r="Z13">
            <v>0</v>
          </cell>
          <cell r="AA13">
            <v>0</v>
          </cell>
          <cell r="AB13">
            <v>1</v>
          </cell>
          <cell r="AC13">
            <v>1</v>
          </cell>
          <cell r="AD13">
            <v>1</v>
          </cell>
          <cell r="AE13">
            <v>1</v>
          </cell>
          <cell r="AF13">
            <v>1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</row>
        <row r="14">
          <cell r="A14">
            <v>11</v>
          </cell>
          <cell r="B14">
            <v>2.7</v>
          </cell>
          <cell r="C14" t="str">
            <v>Caja de inspección  de 100 x100 x 50 cm. en concreto  F´c = 3.000 psi.( construcción, tapa en concreto)</v>
          </cell>
          <cell r="D14" t="str">
            <v>UN</v>
          </cell>
          <cell r="E14">
            <v>1</v>
          </cell>
          <cell r="F14">
            <v>587434</v>
          </cell>
          <cell r="G14">
            <v>587434</v>
          </cell>
          <cell r="H14">
            <v>5.557124548803024E-3</v>
          </cell>
          <cell r="I14">
            <v>716669.48</v>
          </cell>
          <cell r="J14">
            <v>129235.47711029524</v>
          </cell>
          <cell r="K14">
            <v>716669.48</v>
          </cell>
          <cell r="L14">
            <v>716669.48</v>
          </cell>
          <cell r="S14">
            <v>716669.48</v>
          </cell>
          <cell r="T14">
            <v>716669.48</v>
          </cell>
          <cell r="U14">
            <v>716669.48</v>
          </cell>
          <cell r="V14">
            <v>716669.48</v>
          </cell>
          <cell r="W14">
            <v>716669.48</v>
          </cell>
          <cell r="X14">
            <v>716669.48</v>
          </cell>
          <cell r="Y14">
            <v>716669.48</v>
          </cell>
          <cell r="Z14">
            <v>1</v>
          </cell>
          <cell r="AA14">
            <v>1</v>
          </cell>
          <cell r="AB14">
            <v>1</v>
          </cell>
          <cell r="AC14">
            <v>1</v>
          </cell>
          <cell r="AD14">
            <v>1</v>
          </cell>
          <cell r="AE14">
            <v>1</v>
          </cell>
          <cell r="AF14">
            <v>1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</row>
        <row r="15">
          <cell r="A15">
            <v>12</v>
          </cell>
          <cell r="B15">
            <v>2.8</v>
          </cell>
          <cell r="C15" t="str">
            <v>Caja de inspección  de 70 x70 x 110 cm. en concreto  F´c = 3.000 psi. Incluye demolición caja existente  CJ 9´(demolición, construcción)</v>
          </cell>
          <cell r="D15" t="str">
            <v>UN</v>
          </cell>
          <cell r="E15">
            <v>1</v>
          </cell>
          <cell r="F15">
            <v>539417</v>
          </cell>
          <cell r="G15">
            <v>539417</v>
          </cell>
          <cell r="H15">
            <v>5.1028838179977337E-3</v>
          </cell>
          <cell r="I15">
            <v>658088.74</v>
          </cell>
          <cell r="J15">
            <v>118671.73734650042</v>
          </cell>
          <cell r="K15">
            <v>658088.74</v>
          </cell>
          <cell r="L15">
            <v>329044.37</v>
          </cell>
          <cell r="M15">
            <v>329044.37</v>
          </cell>
          <cell r="S15">
            <v>329044.37</v>
          </cell>
          <cell r="T15">
            <v>658088.74</v>
          </cell>
          <cell r="U15">
            <v>658088.74</v>
          </cell>
          <cell r="V15">
            <v>658088.74</v>
          </cell>
          <cell r="W15">
            <v>658088.74</v>
          </cell>
          <cell r="X15">
            <v>658088.74</v>
          </cell>
          <cell r="Y15">
            <v>658088.74</v>
          </cell>
          <cell r="Z15">
            <v>0.5</v>
          </cell>
          <cell r="AA15">
            <v>1</v>
          </cell>
          <cell r="AB15">
            <v>1</v>
          </cell>
          <cell r="AC15">
            <v>1</v>
          </cell>
          <cell r="AD15">
            <v>1</v>
          </cell>
          <cell r="AE15">
            <v>1</v>
          </cell>
          <cell r="AF15">
            <v>1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</row>
        <row r="16">
          <cell r="A16">
            <v>13</v>
          </cell>
          <cell r="B16">
            <v>2.9</v>
          </cell>
          <cell r="C16" t="str">
            <v>Pozo séptico de 320 x 80 x 180 M. en concreto de F`c = 3.000 psi. de acuerdo al Detalle Nº  5  de los Detalles Típicos (construcción, tapa en concreto)</v>
          </cell>
          <cell r="D16" t="str">
            <v>UN</v>
          </cell>
          <cell r="E16">
            <v>1</v>
          </cell>
          <cell r="F16">
            <v>2787992</v>
          </cell>
          <cell r="G16">
            <v>2787992</v>
          </cell>
          <cell r="H16">
            <v>2.6374399141122985E-2</v>
          </cell>
          <cell r="I16">
            <v>3401350.23</v>
          </cell>
          <cell r="J16">
            <v>613358.22628531244</v>
          </cell>
          <cell r="K16">
            <v>3401350.23</v>
          </cell>
          <cell r="M16">
            <v>3401350.23</v>
          </cell>
          <cell r="S16">
            <v>0</v>
          </cell>
          <cell r="T16">
            <v>3401350.23</v>
          </cell>
          <cell r="U16">
            <v>3401350.23</v>
          </cell>
          <cell r="V16">
            <v>3401350.23</v>
          </cell>
          <cell r="W16">
            <v>3401350.23</v>
          </cell>
          <cell r="X16">
            <v>3401350.23</v>
          </cell>
          <cell r="Y16">
            <v>3401350.23</v>
          </cell>
          <cell r="Z16">
            <v>0</v>
          </cell>
          <cell r="AA16">
            <v>1</v>
          </cell>
          <cell r="AB16">
            <v>1</v>
          </cell>
          <cell r="AC16">
            <v>1</v>
          </cell>
          <cell r="AD16">
            <v>1</v>
          </cell>
          <cell r="AE16">
            <v>1</v>
          </cell>
          <cell r="AF16">
            <v>1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</row>
        <row r="17">
          <cell r="A17">
            <v>14</v>
          </cell>
          <cell r="B17">
            <v>2.1</v>
          </cell>
          <cell r="C17" t="str">
            <v>Caja de inspección  de 60 x 60 x 70 cm. en concreto  F´c = 3.000 psi.( construcción, tapa en concreto)</v>
          </cell>
          <cell r="D17" t="str">
            <v>UN</v>
          </cell>
          <cell r="E17">
            <v>1</v>
          </cell>
          <cell r="F17">
            <v>300022</v>
          </cell>
          <cell r="G17">
            <v>300022</v>
          </cell>
          <cell r="H17">
            <v>2.8382075626895631E-3</v>
          </cell>
          <cell r="I17">
            <v>366026.84</v>
          </cell>
          <cell r="J17">
            <v>66004.838524132065</v>
          </cell>
          <cell r="K17">
            <v>366026.84</v>
          </cell>
          <cell r="N17">
            <v>366026.84</v>
          </cell>
          <cell r="S17">
            <v>0</v>
          </cell>
          <cell r="T17">
            <v>0</v>
          </cell>
          <cell r="U17">
            <v>366026.84</v>
          </cell>
          <cell r="V17">
            <v>366026.84</v>
          </cell>
          <cell r="W17">
            <v>366026.84</v>
          </cell>
          <cell r="X17">
            <v>366026.84</v>
          </cell>
          <cell r="Y17">
            <v>366026.84</v>
          </cell>
          <cell r="Z17">
            <v>0</v>
          </cell>
          <cell r="AA17">
            <v>0</v>
          </cell>
          <cell r="AB17">
            <v>1</v>
          </cell>
          <cell r="AC17">
            <v>1</v>
          </cell>
          <cell r="AD17">
            <v>1</v>
          </cell>
          <cell r="AE17">
            <v>1</v>
          </cell>
          <cell r="AF17">
            <v>1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</row>
        <row r="18">
          <cell r="A18">
            <v>15</v>
          </cell>
          <cell r="B18">
            <v>2.11</v>
          </cell>
          <cell r="C18" t="str">
            <v>Caja de inspección  de 100 x100 x 200 cm. en concreto  F´c = 3.000 psi.( construcción, tapa en concreto)</v>
          </cell>
          <cell r="D18" t="str">
            <v>UN</v>
          </cell>
          <cell r="E18">
            <v>1</v>
          </cell>
          <cell r="F18">
            <v>1174041</v>
          </cell>
          <cell r="G18">
            <v>1174041</v>
          </cell>
          <cell r="H18">
            <v>1.1106425679142254E-2</v>
          </cell>
          <cell r="I18">
            <v>1432330.01</v>
          </cell>
          <cell r="J18">
            <v>258289.01422465866</v>
          </cell>
          <cell r="K18">
            <v>1432330.01</v>
          </cell>
          <cell r="N18">
            <v>1145864.0079999999</v>
          </cell>
          <cell r="O18">
            <v>286466.00199999998</v>
          </cell>
          <cell r="S18">
            <v>0</v>
          </cell>
          <cell r="T18">
            <v>0</v>
          </cell>
          <cell r="U18">
            <v>1145864.0079999999</v>
          </cell>
          <cell r="V18">
            <v>1432330.0099999998</v>
          </cell>
          <cell r="W18">
            <v>1432330.0099999998</v>
          </cell>
          <cell r="X18">
            <v>1432330.0099999998</v>
          </cell>
          <cell r="Y18">
            <v>1432330.0099999998</v>
          </cell>
          <cell r="Z18">
            <v>0</v>
          </cell>
          <cell r="AA18">
            <v>0</v>
          </cell>
          <cell r="AB18">
            <v>0.8</v>
          </cell>
          <cell r="AC18">
            <v>1</v>
          </cell>
          <cell r="AD18">
            <v>1</v>
          </cell>
          <cell r="AE18">
            <v>1</v>
          </cell>
          <cell r="AF18">
            <v>1</v>
          </cell>
          <cell r="AG18">
            <v>0.75000000000000011</v>
          </cell>
          <cell r="AH18">
            <v>0</v>
          </cell>
          <cell r="AI18">
            <v>0.55000000000000004</v>
          </cell>
          <cell r="AJ18">
            <v>0.75</v>
          </cell>
          <cell r="AO18">
            <v>0</v>
          </cell>
          <cell r="AP18">
            <v>787781.50550000009</v>
          </cell>
          <cell r="AQ18">
            <v>1074247.5075000001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0.55000000000000016</v>
          </cell>
          <cell r="AX18">
            <v>0.75000000000000011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</row>
        <row r="19">
          <cell r="A19">
            <v>16</v>
          </cell>
          <cell r="B19">
            <v>2.12</v>
          </cell>
          <cell r="C19" t="str">
            <v>SUBTOTAL CAJAS DE INSPECCION</v>
          </cell>
          <cell r="G19">
            <v>14886086</v>
          </cell>
          <cell r="I19" t="e">
            <v>#DIV/0!</v>
          </cell>
          <cell r="K19">
            <v>18161024.859999999</v>
          </cell>
          <cell r="L19">
            <v>1926932.05</v>
          </cell>
          <cell r="M19">
            <v>6335189.75</v>
          </cell>
          <cell r="N19">
            <v>6019008.8080000002</v>
          </cell>
          <cell r="O19">
            <v>3879894.2519999999</v>
          </cell>
          <cell r="P19">
            <v>0</v>
          </cell>
          <cell r="Q19">
            <v>0</v>
          </cell>
          <cell r="R19">
            <v>0</v>
          </cell>
          <cell r="S19">
            <v>1926932.05</v>
          </cell>
          <cell r="T19">
            <v>8262121.7999999998</v>
          </cell>
          <cell r="U19">
            <v>14281130.607999999</v>
          </cell>
          <cell r="V19">
            <v>18161024.859999999</v>
          </cell>
          <cell r="W19">
            <v>18161024.859999999</v>
          </cell>
          <cell r="X19">
            <v>18161024.859999999</v>
          </cell>
          <cell r="Y19">
            <v>18161024.859999999</v>
          </cell>
          <cell r="Z19">
            <v>0.10610260515881481</v>
          </cell>
          <cell r="AA19">
            <v>0.45493697980654602</v>
          </cell>
          <cell r="AB19">
            <v>0.7863614921564509</v>
          </cell>
          <cell r="AC19">
            <v>1</v>
          </cell>
          <cell r="AD19">
            <v>1</v>
          </cell>
          <cell r="AE19">
            <v>1</v>
          </cell>
          <cell r="AF19">
            <v>1</v>
          </cell>
          <cell r="AG19" t="e">
            <v>#N/A</v>
          </cell>
          <cell r="AH19">
            <v>0</v>
          </cell>
          <cell r="AI19" t="e">
            <v>#N/A</v>
          </cell>
          <cell r="AJ19" t="e">
            <v>#N/A</v>
          </cell>
          <cell r="AO19">
            <v>0</v>
          </cell>
          <cell r="AP19">
            <v>1924109.9350000001</v>
          </cell>
          <cell r="AQ19">
            <v>4444475.2154999999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0.10594721112011077</v>
          </cell>
          <cell r="AX19">
            <v>0.24472601352410681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</row>
        <row r="20">
          <cell r="A20">
            <v>17</v>
          </cell>
          <cell r="B20">
            <v>3</v>
          </cell>
          <cell r="C20" t="str">
            <v>SUMINISTRO E INSTALACIÒN DE TUBERIAS</v>
          </cell>
          <cell r="G20">
            <v>0</v>
          </cell>
          <cell r="H20">
            <v>0</v>
          </cell>
          <cell r="I20" t="e">
            <v>#DIV/0!</v>
          </cell>
          <cell r="J20">
            <v>0</v>
          </cell>
          <cell r="K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 t="e">
            <v>#DIV/0!</v>
          </cell>
          <cell r="AA20" t="e">
            <v>#DIV/0!</v>
          </cell>
          <cell r="AB20" t="e">
            <v>#DIV/0!</v>
          </cell>
          <cell r="AC20" t="e">
            <v>#DIV/0!</v>
          </cell>
          <cell r="AD20" t="e">
            <v>#DIV/0!</v>
          </cell>
          <cell r="AE20" t="e">
            <v>#DIV/0!</v>
          </cell>
          <cell r="AF20" t="e">
            <v>#DIV/0!</v>
          </cell>
          <cell r="AG20" t="e">
            <v>#N/A</v>
          </cell>
          <cell r="AH20">
            <v>0</v>
          </cell>
          <cell r="AI20" t="e">
            <v>#N/A</v>
          </cell>
          <cell r="AJ20" t="e">
            <v>#N/A</v>
          </cell>
          <cell r="AV20" t="e">
            <v>#DIV/0!</v>
          </cell>
          <cell r="AW20" t="e">
            <v>#DIV/0!</v>
          </cell>
          <cell r="AX20" t="e">
            <v>#DIV/0!</v>
          </cell>
          <cell r="AY20" t="e">
            <v>#DIV/0!</v>
          </cell>
          <cell r="AZ20" t="e">
            <v>#DIV/0!</v>
          </cell>
          <cell r="BA20" t="e">
            <v>#DIV/0!</v>
          </cell>
          <cell r="BB20" t="e">
            <v>#DIV/0!</v>
          </cell>
        </row>
        <row r="21">
          <cell r="A21">
            <v>18</v>
          </cell>
          <cell r="B21">
            <v>3.1</v>
          </cell>
          <cell r="C21" t="str">
            <v>Tubería f 6"  PVCS  (montaje y construcción) suministrada por Ecopetrol con 10 uniones</v>
          </cell>
          <cell r="D21" t="str">
            <v>ML</v>
          </cell>
          <cell r="E21">
            <v>192</v>
          </cell>
          <cell r="F21">
            <v>8737</v>
          </cell>
          <cell r="G21">
            <v>1677504</v>
          </cell>
          <cell r="H21">
            <v>1.5869184723926889E-2</v>
          </cell>
          <cell r="I21">
            <v>10659.139947916667</v>
          </cell>
          <cell r="J21">
            <v>369050.87174802396</v>
          </cell>
          <cell r="K21">
            <v>2046554.87</v>
          </cell>
          <cell r="N21">
            <v>511638.71750000003</v>
          </cell>
          <cell r="O21">
            <v>1193823.6741666666</v>
          </cell>
          <cell r="P21">
            <v>341092.47833333333</v>
          </cell>
          <cell r="S21">
            <v>0</v>
          </cell>
          <cell r="T21">
            <v>0</v>
          </cell>
          <cell r="U21">
            <v>511638.71750000003</v>
          </cell>
          <cell r="V21">
            <v>1705462.3916666666</v>
          </cell>
          <cell r="W21">
            <v>2046554.8699999999</v>
          </cell>
          <cell r="X21">
            <v>2046554.8699999999</v>
          </cell>
          <cell r="Y21">
            <v>2046554.8699999999</v>
          </cell>
          <cell r="Z21">
            <v>0</v>
          </cell>
          <cell r="AA21">
            <v>0</v>
          </cell>
          <cell r="AB21">
            <v>0.25000000000000006</v>
          </cell>
          <cell r="AC21">
            <v>0.83333333333333337</v>
          </cell>
          <cell r="AD21">
            <v>1</v>
          </cell>
          <cell r="AE21">
            <v>1</v>
          </cell>
          <cell r="AF21">
            <v>1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</row>
        <row r="22">
          <cell r="A22">
            <v>19</v>
          </cell>
          <cell r="B22">
            <v>3.2</v>
          </cell>
          <cell r="C22" t="str">
            <v>Tubería f 6"  PVCS  (suministro, montaje y construcción)</v>
          </cell>
          <cell r="D22" t="str">
            <v>ML</v>
          </cell>
          <cell r="E22">
            <v>263</v>
          </cell>
          <cell r="F22">
            <v>34985</v>
          </cell>
          <cell r="G22">
            <v>9201055</v>
          </cell>
          <cell r="H22">
            <v>8.7041963208440098E-2</v>
          </cell>
          <cell r="I22">
            <v>42681.699809885933</v>
          </cell>
          <cell r="J22">
            <v>2024232.0547381791</v>
          </cell>
          <cell r="K22">
            <v>11225287.050000001</v>
          </cell>
          <cell r="N22">
            <v>2245057.41</v>
          </cell>
          <cell r="O22">
            <v>5238467.29</v>
          </cell>
          <cell r="P22">
            <v>3741762.35</v>
          </cell>
          <cell r="S22">
            <v>0</v>
          </cell>
          <cell r="T22">
            <v>0</v>
          </cell>
          <cell r="U22">
            <v>2245057.41</v>
          </cell>
          <cell r="V22">
            <v>7483524.7000000002</v>
          </cell>
          <cell r="W22">
            <v>11225287.050000001</v>
          </cell>
          <cell r="X22">
            <v>11225287.050000001</v>
          </cell>
          <cell r="Y22">
            <v>11225287.050000001</v>
          </cell>
          <cell r="Z22">
            <v>0</v>
          </cell>
          <cell r="AA22">
            <v>0</v>
          </cell>
          <cell r="AB22">
            <v>0.2</v>
          </cell>
          <cell r="AC22">
            <v>0.66666666666666663</v>
          </cell>
          <cell r="AD22">
            <v>1</v>
          </cell>
          <cell r="AE22">
            <v>1</v>
          </cell>
          <cell r="AF22">
            <v>1</v>
          </cell>
          <cell r="AG22">
            <v>121</v>
          </cell>
          <cell r="AH22">
            <v>12</v>
          </cell>
          <cell r="AI22">
            <v>63</v>
          </cell>
          <cell r="AJ22">
            <v>121</v>
          </cell>
          <cell r="AO22">
            <v>512180.3977186312</v>
          </cell>
          <cell r="AP22">
            <v>2688947.0880228137</v>
          </cell>
          <cell r="AQ22">
            <v>5164485.6769961976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4.5627376425855515E-2</v>
          </cell>
          <cell r="AW22">
            <v>0.23954372623574144</v>
          </cell>
          <cell r="AX22">
            <v>0.46007604562737636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</row>
        <row r="23">
          <cell r="A23">
            <v>20</v>
          </cell>
          <cell r="B23">
            <v>3.3</v>
          </cell>
          <cell r="C23" t="str">
            <v>Tubería f 10"  AC. - SCH 20, no incluye soldadura ( montaje y construcción)</v>
          </cell>
          <cell r="D23" t="str">
            <v>ML</v>
          </cell>
          <cell r="E23">
            <v>22</v>
          </cell>
          <cell r="F23">
            <v>72468</v>
          </cell>
          <cell r="G23">
            <v>1594296</v>
          </cell>
          <cell r="H23">
            <v>1.5082037198491176E-2</v>
          </cell>
          <cell r="I23">
            <v>88410.959545454549</v>
          </cell>
          <cell r="J23">
            <v>350745.11215734069</v>
          </cell>
          <cell r="K23">
            <v>1945041.11</v>
          </cell>
          <cell r="N23">
            <v>1945041.11</v>
          </cell>
          <cell r="S23">
            <v>0</v>
          </cell>
          <cell r="T23">
            <v>0</v>
          </cell>
          <cell r="U23">
            <v>1945041.11</v>
          </cell>
          <cell r="V23">
            <v>1945041.11</v>
          </cell>
          <cell r="W23">
            <v>1945041.11</v>
          </cell>
          <cell r="X23">
            <v>1945041.11</v>
          </cell>
          <cell r="Y23">
            <v>1945041.11</v>
          </cell>
          <cell r="Z23">
            <v>0</v>
          </cell>
          <cell r="AA23">
            <v>0</v>
          </cell>
          <cell r="AB23">
            <v>1</v>
          </cell>
          <cell r="AC23">
            <v>1</v>
          </cell>
          <cell r="AD23">
            <v>1</v>
          </cell>
          <cell r="AE23">
            <v>1</v>
          </cell>
          <cell r="AF23">
            <v>1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</row>
        <row r="24">
          <cell r="A24">
            <v>21</v>
          </cell>
          <cell r="B24">
            <v>3.4</v>
          </cell>
          <cell r="C24" t="str">
            <v>Tubería f 12"  AC. - SCH. 20   no incluye soldadura ( montaje y construcción)</v>
          </cell>
          <cell r="D24" t="str">
            <v>ML</v>
          </cell>
          <cell r="E24">
            <v>80</v>
          </cell>
          <cell r="F24">
            <v>78188</v>
          </cell>
          <cell r="G24">
            <v>6255040</v>
          </cell>
          <cell r="H24">
            <v>5.917266678085515E-2</v>
          </cell>
          <cell r="I24">
            <v>95389.359624999997</v>
          </cell>
          <cell r="J24">
            <v>1376108.7692302132</v>
          </cell>
          <cell r="K24">
            <v>7631148.7699999996</v>
          </cell>
          <cell r="M24">
            <v>5087432.5133333327</v>
          </cell>
          <cell r="N24">
            <v>2543716.2566666664</v>
          </cell>
          <cell r="S24">
            <v>0</v>
          </cell>
          <cell r="T24">
            <v>5087432.5133333327</v>
          </cell>
          <cell r="U24">
            <v>7631148.7699999996</v>
          </cell>
          <cell r="V24">
            <v>7631148.7699999996</v>
          </cell>
          <cell r="W24">
            <v>7631148.7699999996</v>
          </cell>
          <cell r="X24">
            <v>7631148.7699999996</v>
          </cell>
          <cell r="Y24">
            <v>7631148.7699999996</v>
          </cell>
          <cell r="Z24">
            <v>0</v>
          </cell>
          <cell r="AA24">
            <v>0.66666666666666663</v>
          </cell>
          <cell r="AB24">
            <v>1</v>
          </cell>
          <cell r="AC24">
            <v>1</v>
          </cell>
          <cell r="AD24">
            <v>1</v>
          </cell>
          <cell r="AE24">
            <v>1</v>
          </cell>
          <cell r="AF24">
            <v>1</v>
          </cell>
          <cell r="AG24">
            <v>35.799999999999997</v>
          </cell>
          <cell r="AH24">
            <v>5.4</v>
          </cell>
          <cell r="AI24">
            <v>12.6</v>
          </cell>
          <cell r="AJ24">
            <v>35.799999999999997</v>
          </cell>
          <cell r="AO24">
            <v>515102.541975</v>
          </cell>
          <cell r="AP24">
            <v>1201905.9312749999</v>
          </cell>
          <cell r="AQ24">
            <v>3414939.0745749995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6.7500000000000004E-2</v>
          </cell>
          <cell r="AW24">
            <v>0.1575</v>
          </cell>
          <cell r="AX24">
            <v>0.44749999999999995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</row>
        <row r="25">
          <cell r="A25">
            <v>22</v>
          </cell>
          <cell r="B25">
            <v>3.5</v>
          </cell>
          <cell r="C25" t="str">
            <v>Tubería f 14"  AC. - SCH. 20, no incluye soldadura  ( montaje y construcción)</v>
          </cell>
          <cell r="D25" t="str">
            <v>ML</v>
          </cell>
          <cell r="E25">
            <v>37</v>
          </cell>
          <cell r="F25">
            <v>81768</v>
          </cell>
          <cell r="G25">
            <v>3025416</v>
          </cell>
          <cell r="H25">
            <v>2.8620429740092417E-2</v>
          </cell>
          <cell r="I25">
            <v>99756.95972972973</v>
          </cell>
          <cell r="J25">
            <v>665591.50511737657</v>
          </cell>
          <cell r="K25">
            <v>3691007.51</v>
          </cell>
          <cell r="M25">
            <v>3691007.51</v>
          </cell>
          <cell r="S25">
            <v>0</v>
          </cell>
          <cell r="T25">
            <v>3691007.51</v>
          </cell>
          <cell r="U25">
            <v>3691007.51</v>
          </cell>
          <cell r="V25">
            <v>3691007.51</v>
          </cell>
          <cell r="W25">
            <v>3691007.51</v>
          </cell>
          <cell r="X25">
            <v>3691007.51</v>
          </cell>
          <cell r="Y25">
            <v>3691007.51</v>
          </cell>
          <cell r="Z25">
            <v>0</v>
          </cell>
          <cell r="AA25">
            <v>1</v>
          </cell>
          <cell r="AB25">
            <v>1</v>
          </cell>
          <cell r="AC25">
            <v>1</v>
          </cell>
          <cell r="AD25">
            <v>1</v>
          </cell>
          <cell r="AE25">
            <v>1</v>
          </cell>
          <cell r="AF25">
            <v>1</v>
          </cell>
          <cell r="AG25">
            <v>23.2</v>
          </cell>
          <cell r="AH25">
            <v>0</v>
          </cell>
          <cell r="AI25">
            <v>0</v>
          </cell>
          <cell r="AJ25">
            <v>23.2</v>
          </cell>
          <cell r="AO25">
            <v>0</v>
          </cell>
          <cell r="AP25">
            <v>0</v>
          </cell>
          <cell r="AQ25">
            <v>2314361.4657297297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0.62702702702702706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</row>
        <row r="26">
          <cell r="A26">
            <v>23</v>
          </cell>
          <cell r="B26">
            <v>3.6</v>
          </cell>
          <cell r="C26" t="str">
            <v>Tubería f 6"  PVCS; incluye la demolición y reconstrucción del cruce  de la vía en pavimento asfáltico  y andenes en concreto  en una franja de 80 cm de ancho, además de la  intalación de una camisa en tubería  f10" AC, suministrada por ECOPETROL y el rel</v>
          </cell>
          <cell r="D26" t="str">
            <v>ML</v>
          </cell>
          <cell r="E26">
            <v>32</v>
          </cell>
          <cell r="F26">
            <v>129634</v>
          </cell>
          <cell r="G26">
            <v>4148288</v>
          </cell>
          <cell r="H26">
            <v>3.9242796774284425E-2</v>
          </cell>
          <cell r="I26">
            <v>158153.479375</v>
          </cell>
          <cell r="J26">
            <v>912623.33959374565</v>
          </cell>
          <cell r="K26">
            <v>5060911.34</v>
          </cell>
          <cell r="P26">
            <v>5060911.34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5060911.34</v>
          </cell>
          <cell r="X26">
            <v>5060911.34</v>
          </cell>
          <cell r="Y26">
            <v>5060911.34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1</v>
          </cell>
          <cell r="AE26">
            <v>1</v>
          </cell>
          <cell r="AF26">
            <v>1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</row>
        <row r="27">
          <cell r="A27">
            <v>24</v>
          </cell>
          <cell r="B27">
            <v>3.7</v>
          </cell>
          <cell r="C27" t="str">
            <v>Tubería f 6"  PVCS  encamisada con tubería  f 10" AC(suministrada por ECOPETROL), relleno de la zanja con material de río (suministro, instalación, compactación y construcc.)</v>
          </cell>
          <cell r="D27" t="str">
            <v>ML</v>
          </cell>
          <cell r="E27">
            <v>160</v>
          </cell>
          <cell r="F27">
            <v>99337</v>
          </cell>
          <cell r="G27">
            <v>15893920</v>
          </cell>
          <cell r="H27">
            <v>0.15035645367600675</v>
          </cell>
          <cell r="I27">
            <v>121191.1395</v>
          </cell>
          <cell r="J27">
            <v>3496662.3218146442</v>
          </cell>
          <cell r="K27">
            <v>19390582.32</v>
          </cell>
          <cell r="P27">
            <v>5817174.6960000005</v>
          </cell>
          <cell r="Q27">
            <v>13573407.624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5817174.6960000005</v>
          </cell>
          <cell r="X27">
            <v>19390582.32</v>
          </cell>
          <cell r="Y27">
            <v>19390582.32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0.30000000000000004</v>
          </cell>
          <cell r="AE27">
            <v>1</v>
          </cell>
          <cell r="AF27">
            <v>1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</row>
        <row r="28">
          <cell r="A28">
            <v>25</v>
          </cell>
          <cell r="B28">
            <v>3.8</v>
          </cell>
          <cell r="C28" t="str">
            <v>Tubería f 14"  AC. - SCH. 20  encamisada con tubería  f 18" AC,  relleno de la zanja con material de río  ( instalación, compactación y construcción)</v>
          </cell>
          <cell r="D28" t="str">
            <v>ML</v>
          </cell>
          <cell r="E28">
            <v>25</v>
          </cell>
          <cell r="F28">
            <v>198155</v>
          </cell>
          <cell r="G28">
            <v>4953875</v>
          </cell>
          <cell r="H28">
            <v>4.686364829785402E-2</v>
          </cell>
          <cell r="I28">
            <v>241749.09920000003</v>
          </cell>
          <cell r="J28">
            <v>1089852.4756309029</v>
          </cell>
          <cell r="K28">
            <v>6043727.4800000004</v>
          </cell>
          <cell r="L28">
            <v>6043727.4800000004</v>
          </cell>
          <cell r="S28">
            <v>6043727.4800000004</v>
          </cell>
          <cell r="T28">
            <v>6043727.4800000004</v>
          </cell>
          <cell r="U28">
            <v>6043727.4800000004</v>
          </cell>
          <cell r="V28">
            <v>6043727.4800000004</v>
          </cell>
          <cell r="W28">
            <v>6043727.4800000004</v>
          </cell>
          <cell r="X28">
            <v>6043727.4800000004</v>
          </cell>
          <cell r="Y28">
            <v>6043727.4800000004</v>
          </cell>
          <cell r="Z28">
            <v>1</v>
          </cell>
          <cell r="AA28">
            <v>1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1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</row>
        <row r="29">
          <cell r="A29">
            <v>26</v>
          </cell>
          <cell r="B29">
            <v>3.9</v>
          </cell>
          <cell r="C29" t="str">
            <v>SUBTOTAL SUMINISTRO E INSTALACION DE TUBERIA</v>
          </cell>
          <cell r="G29">
            <v>46749394</v>
          </cell>
          <cell r="I29" t="e">
            <v>#DIV/0!</v>
          </cell>
          <cell r="K29">
            <v>57034260.450000003</v>
          </cell>
          <cell r="L29">
            <v>6043727.4800000004</v>
          </cell>
          <cell r="M29">
            <v>8778440.0233333334</v>
          </cell>
          <cell r="N29">
            <v>7245453.4941666666</v>
          </cell>
          <cell r="O29">
            <v>6432290.9641666673</v>
          </cell>
          <cell r="P29">
            <v>14960940.864333333</v>
          </cell>
          <cell r="Q29">
            <v>13573407.624</v>
          </cell>
          <cell r="R29">
            <v>0</v>
          </cell>
          <cell r="S29">
            <v>6043727.4800000004</v>
          </cell>
          <cell r="T29">
            <v>14822167.503333334</v>
          </cell>
          <cell r="U29">
            <v>22067620.997500002</v>
          </cell>
          <cell r="V29">
            <v>28499911.96166667</v>
          </cell>
          <cell r="W29">
            <v>43460852.826000005</v>
          </cell>
          <cell r="X29">
            <v>57034260.450000003</v>
          </cell>
          <cell r="Y29">
            <v>57034260.450000003</v>
          </cell>
          <cell r="Z29">
            <v>0.10596661431769297</v>
          </cell>
          <cell r="AA29">
            <v>0.25988182166975626</v>
          </cell>
          <cell r="AB29">
            <v>0.38691868402231561</v>
          </cell>
          <cell r="AC29">
            <v>0.49969810666084769</v>
          </cell>
          <cell r="AD29">
            <v>0.7620130862238611</v>
          </cell>
          <cell r="AE29">
            <v>1</v>
          </cell>
          <cell r="AF29">
            <v>1</v>
          </cell>
          <cell r="AG29" t="e">
            <v>#N/A</v>
          </cell>
          <cell r="AH29">
            <v>0</v>
          </cell>
          <cell r="AI29" t="e">
            <v>#N/A</v>
          </cell>
          <cell r="AJ29" t="e">
            <v>#N/A</v>
          </cell>
          <cell r="AO29">
            <v>1027282.9396936311</v>
          </cell>
          <cell r="AP29">
            <v>3890853.0192978135</v>
          </cell>
          <cell r="AQ29">
            <v>10893786.217300927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1.8011681603099162E-2</v>
          </cell>
          <cell r="AW29">
            <v>6.8219575192156517E-2</v>
          </cell>
          <cell r="AX29">
            <v>0.19100425132804411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</row>
        <row r="30">
          <cell r="A30">
            <v>27</v>
          </cell>
          <cell r="B30">
            <v>4</v>
          </cell>
          <cell r="C30" t="str">
            <v xml:space="preserve"> TUBERIA  F 6"  EN  PVCS (localizada en el costado occidental del Hospital) (incluye :retiro, demolición  y reconstrucción de plaquetas en concreto enchapadas y de tubería existente de 4" de diámetro en PVC)</v>
          </cell>
          <cell r="D30" t="str">
            <v>ML</v>
          </cell>
          <cell r="E30">
            <v>15</v>
          </cell>
          <cell r="F30">
            <v>54653</v>
          </cell>
          <cell r="G30">
            <v>819801</v>
          </cell>
          <cell r="H30">
            <v>7.7553159371661629E-3</v>
          </cell>
          <cell r="I30">
            <v>66677.148000000001</v>
          </cell>
          <cell r="J30">
            <v>180356.21596723571</v>
          </cell>
          <cell r="K30">
            <v>1000157.22</v>
          </cell>
          <cell r="N30">
            <v>500078.61</v>
          </cell>
          <cell r="O30">
            <v>500078.61</v>
          </cell>
          <cell r="S30">
            <v>0</v>
          </cell>
          <cell r="T30">
            <v>0</v>
          </cell>
          <cell r="U30">
            <v>500078.61</v>
          </cell>
          <cell r="V30">
            <v>1000157.22</v>
          </cell>
          <cell r="W30">
            <v>1000157.22</v>
          </cell>
          <cell r="X30">
            <v>1000157.22</v>
          </cell>
          <cell r="Y30">
            <v>1000157.22</v>
          </cell>
          <cell r="Z30">
            <v>0</v>
          </cell>
          <cell r="AA30">
            <v>0</v>
          </cell>
          <cell r="AB30">
            <v>0.5</v>
          </cell>
          <cell r="AC30">
            <v>1</v>
          </cell>
          <cell r="AD30">
            <v>1</v>
          </cell>
          <cell r="AE30">
            <v>1</v>
          </cell>
          <cell r="AF30">
            <v>1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</row>
        <row r="31">
          <cell r="A31">
            <v>28</v>
          </cell>
          <cell r="B31">
            <v>5</v>
          </cell>
          <cell r="C31" t="str">
            <v xml:space="preserve">EXCAVACIÒN  MANUAL </v>
          </cell>
          <cell r="D31" t="str">
            <v>M3</v>
          </cell>
          <cell r="E31">
            <v>20</v>
          </cell>
          <cell r="F31">
            <v>15575</v>
          </cell>
          <cell r="G31">
            <v>311500</v>
          </cell>
          <cell r="H31">
            <v>2.9467894213684293E-3</v>
          </cell>
          <cell r="I31">
            <v>19001.5</v>
          </cell>
          <cell r="J31">
            <v>68529.998467669502</v>
          </cell>
          <cell r="K31">
            <v>380030</v>
          </cell>
          <cell r="L31">
            <v>36193.333333333336</v>
          </cell>
          <cell r="M31">
            <v>63338.333333333336</v>
          </cell>
          <cell r="N31">
            <v>63338.333333333336</v>
          </cell>
          <cell r="O31">
            <v>63338.333333333336</v>
          </cell>
          <cell r="P31">
            <v>63338.333333333336</v>
          </cell>
          <cell r="Q31">
            <v>63338.333333333336</v>
          </cell>
          <cell r="R31">
            <v>27145</v>
          </cell>
          <cell r="S31">
            <v>36193.333333333336</v>
          </cell>
          <cell r="T31">
            <v>99531.666666666672</v>
          </cell>
          <cell r="U31">
            <v>162870</v>
          </cell>
          <cell r="V31">
            <v>226208.33333333334</v>
          </cell>
          <cell r="W31">
            <v>289546.66666666669</v>
          </cell>
          <cell r="X31">
            <v>352885</v>
          </cell>
          <cell r="Y31">
            <v>380030</v>
          </cell>
          <cell r="Z31">
            <v>9.5238095238095247E-2</v>
          </cell>
          <cell r="AA31">
            <v>0.26190476190476192</v>
          </cell>
          <cell r="AB31">
            <v>0.42857142857142855</v>
          </cell>
          <cell r="AC31">
            <v>0.59523809523809523</v>
          </cell>
          <cell r="AD31">
            <v>0.76190476190476197</v>
          </cell>
          <cell r="AE31">
            <v>0.9285714285714286</v>
          </cell>
          <cell r="AF31">
            <v>1</v>
          </cell>
          <cell r="AG31">
            <v>6</v>
          </cell>
          <cell r="AH31">
            <v>0</v>
          </cell>
          <cell r="AI31">
            <v>6</v>
          </cell>
          <cell r="AJ31">
            <v>6</v>
          </cell>
          <cell r="AO31">
            <v>0</v>
          </cell>
          <cell r="AP31">
            <v>114009</v>
          </cell>
          <cell r="AQ31">
            <v>114009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0.3</v>
          </cell>
          <cell r="AX31">
            <v>0.3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</row>
        <row r="32">
          <cell r="A32">
            <v>29</v>
          </cell>
          <cell r="B32">
            <v>6</v>
          </cell>
          <cell r="C32" t="str">
            <v>RELLENO  MATERIAL SELECCIONADO (suministro, transp., colocación y compact.)</v>
          </cell>
          <cell r="D32" t="str">
            <v>M3</v>
          </cell>
          <cell r="E32">
            <v>30</v>
          </cell>
          <cell r="F32">
            <v>45053</v>
          </cell>
          <cell r="G32">
            <v>1351590</v>
          </cell>
          <cell r="H32">
            <v>1.2786038889333403E-2</v>
          </cell>
          <cell r="I32">
            <v>54964.659666666666</v>
          </cell>
          <cell r="J32">
            <v>297349.79335125978</v>
          </cell>
          <cell r="K32">
            <v>1648939.79</v>
          </cell>
          <cell r="L32">
            <v>157041.88476190477</v>
          </cell>
          <cell r="M32">
            <v>274823.29833333334</v>
          </cell>
          <cell r="N32">
            <v>274823.29833333334</v>
          </cell>
          <cell r="O32">
            <v>274823.29833333334</v>
          </cell>
          <cell r="P32">
            <v>274823.29833333334</v>
          </cell>
          <cell r="Q32">
            <v>274823.29833333334</v>
          </cell>
          <cell r="R32">
            <v>117781.41357142858</v>
          </cell>
          <cell r="S32">
            <v>157041.88476190477</v>
          </cell>
          <cell r="T32">
            <v>431865.18309523811</v>
          </cell>
          <cell r="U32">
            <v>706688.48142857151</v>
          </cell>
          <cell r="V32">
            <v>981511.77976190485</v>
          </cell>
          <cell r="W32">
            <v>1256335.0780952382</v>
          </cell>
          <cell r="X32">
            <v>1531158.3764285715</v>
          </cell>
          <cell r="Y32">
            <v>1648939.79</v>
          </cell>
          <cell r="Z32">
            <v>9.5238095238095247E-2</v>
          </cell>
          <cell r="AA32">
            <v>0.26190476190476192</v>
          </cell>
          <cell r="AB32">
            <v>0.4285714285714286</v>
          </cell>
          <cell r="AC32">
            <v>0.59523809523809523</v>
          </cell>
          <cell r="AD32">
            <v>0.76190476190476197</v>
          </cell>
          <cell r="AE32">
            <v>0.9285714285714286</v>
          </cell>
          <cell r="AF32">
            <v>1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</row>
        <row r="33">
          <cell r="A33">
            <v>30</v>
          </cell>
          <cell r="B33">
            <v>7</v>
          </cell>
          <cell r="C33" t="str">
            <v>CONCRETO DE F`c = 3.000 psi. (construcción)</v>
          </cell>
          <cell r="D33" t="str">
            <v>M3</v>
          </cell>
          <cell r="E33">
            <v>5</v>
          </cell>
          <cell r="F33">
            <v>269160</v>
          </cell>
          <cell r="G33">
            <v>1345800</v>
          </cell>
          <cell r="H33">
            <v>1.2731265500088707E-2</v>
          </cell>
          <cell r="I33">
            <v>328375.19799999997</v>
          </cell>
          <cell r="J33">
            <v>296075.99337974197</v>
          </cell>
          <cell r="K33">
            <v>1641875.99</v>
          </cell>
          <cell r="L33">
            <v>156369.1419047619</v>
          </cell>
          <cell r="M33">
            <v>273645.99833333329</v>
          </cell>
          <cell r="N33">
            <v>273645.99833333329</v>
          </cell>
          <cell r="O33">
            <v>273645.99833333329</v>
          </cell>
          <cell r="P33">
            <v>273645.99833333329</v>
          </cell>
          <cell r="Q33">
            <v>273645.99833333329</v>
          </cell>
          <cell r="R33">
            <v>117276.85642857142</v>
          </cell>
          <cell r="S33">
            <v>156369.1419047619</v>
          </cell>
          <cell r="T33">
            <v>430015.14023809519</v>
          </cell>
          <cell r="U33">
            <v>703661.13857142848</v>
          </cell>
          <cell r="V33">
            <v>977307.13690476178</v>
          </cell>
          <cell r="W33">
            <v>1250953.1352380952</v>
          </cell>
          <cell r="X33">
            <v>1524599.1335714285</v>
          </cell>
          <cell r="Y33">
            <v>1641875.99</v>
          </cell>
          <cell r="Z33">
            <v>9.5238095238095233E-2</v>
          </cell>
          <cell r="AA33">
            <v>0.26190476190476186</v>
          </cell>
          <cell r="AB33">
            <v>0.42857142857142855</v>
          </cell>
          <cell r="AC33">
            <v>0.59523809523809512</v>
          </cell>
          <cell r="AD33">
            <v>0.76190476190476186</v>
          </cell>
          <cell r="AE33">
            <v>0.92857142857142849</v>
          </cell>
          <cell r="AF33">
            <v>1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</row>
        <row r="34">
          <cell r="A34">
            <v>31</v>
          </cell>
          <cell r="B34">
            <v>8</v>
          </cell>
          <cell r="C34" t="str">
            <v>REFUERZO DE Fy = 60.000 psi. (suministro, figuración y colocación)</v>
          </cell>
          <cell r="D34" t="str">
            <v>KG</v>
          </cell>
          <cell r="E34">
            <v>350</v>
          </cell>
          <cell r="F34">
            <v>1446</v>
          </cell>
          <cell r="G34">
            <v>505988</v>
          </cell>
          <cell r="H34">
            <v>4.7866455400942818E-3</v>
          </cell>
          <cell r="I34">
            <v>1763.7295999999999</v>
          </cell>
          <cell r="J34">
            <v>111317.35751094432</v>
          </cell>
          <cell r="K34">
            <v>617305.36</v>
          </cell>
          <cell r="L34">
            <v>58790.986666666664</v>
          </cell>
          <cell r="M34">
            <v>102884.22666666665</v>
          </cell>
          <cell r="N34">
            <v>102884.22666666665</v>
          </cell>
          <cell r="O34">
            <v>102884.22666666665</v>
          </cell>
          <cell r="P34">
            <v>102884.22666666665</v>
          </cell>
          <cell r="Q34">
            <v>102884.22666666665</v>
          </cell>
          <cell r="R34">
            <v>44093.24</v>
          </cell>
          <cell r="S34">
            <v>58790.986666666664</v>
          </cell>
          <cell r="T34">
            <v>161675.21333333332</v>
          </cell>
          <cell r="U34">
            <v>264559.43999999994</v>
          </cell>
          <cell r="V34">
            <v>367443.66666666663</v>
          </cell>
          <cell r="W34">
            <v>470327.89333333331</v>
          </cell>
          <cell r="X34">
            <v>573212.12</v>
          </cell>
          <cell r="Y34">
            <v>617305.36</v>
          </cell>
          <cell r="Z34">
            <v>9.5238095238095233E-2</v>
          </cell>
          <cell r="AA34">
            <v>0.26190476190476186</v>
          </cell>
          <cell r="AB34">
            <v>0.42857142857142849</v>
          </cell>
          <cell r="AC34">
            <v>0.59523809523809523</v>
          </cell>
          <cell r="AD34">
            <v>0.76190476190476186</v>
          </cell>
          <cell r="AE34">
            <v>0.9285714285714286</v>
          </cell>
          <cell r="AF34">
            <v>1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</row>
        <row r="35">
          <cell r="A35">
            <v>32</v>
          </cell>
          <cell r="B35">
            <v>9</v>
          </cell>
          <cell r="C35" t="str">
            <v>RELLENO  MATERIAL DE RIO (suministro, transporte, colocación y compactación)</v>
          </cell>
          <cell r="D35" t="str">
            <v>M3</v>
          </cell>
          <cell r="E35">
            <v>15</v>
          </cell>
          <cell r="F35">
            <v>28430</v>
          </cell>
          <cell r="G35">
            <v>426450</v>
          </cell>
          <cell r="H35">
            <v>4.0342162078413051E-3</v>
          </cell>
          <cell r="I35">
            <v>34684.6</v>
          </cell>
          <cell r="J35">
            <v>93818.997902207571</v>
          </cell>
          <cell r="K35">
            <v>520269</v>
          </cell>
          <cell r="L35">
            <v>49549.428571428572</v>
          </cell>
          <cell r="M35">
            <v>86711.5</v>
          </cell>
          <cell r="N35">
            <v>86711.5</v>
          </cell>
          <cell r="O35">
            <v>86711.5</v>
          </cell>
          <cell r="P35">
            <v>86711.5</v>
          </cell>
          <cell r="Q35">
            <v>86711.5</v>
          </cell>
          <cell r="R35">
            <v>37162.071428571428</v>
          </cell>
          <cell r="S35">
            <v>49549.428571428572</v>
          </cell>
          <cell r="T35">
            <v>136260.92857142858</v>
          </cell>
          <cell r="U35">
            <v>222972.42857142858</v>
          </cell>
          <cell r="V35">
            <v>309683.92857142858</v>
          </cell>
          <cell r="W35">
            <v>396395.42857142858</v>
          </cell>
          <cell r="X35">
            <v>483106.92857142858</v>
          </cell>
          <cell r="Y35">
            <v>520269</v>
          </cell>
          <cell r="Z35">
            <v>9.5238095238095247E-2</v>
          </cell>
          <cell r="AA35">
            <v>0.26190476190476192</v>
          </cell>
          <cell r="AB35">
            <v>0.4285714285714286</v>
          </cell>
          <cell r="AC35">
            <v>0.59523809523809523</v>
          </cell>
          <cell r="AD35">
            <v>0.76190476190476197</v>
          </cell>
          <cell r="AE35">
            <v>0.9285714285714286</v>
          </cell>
          <cell r="AF35">
            <v>1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</row>
        <row r="36">
          <cell r="A36">
            <v>33</v>
          </cell>
          <cell r="B36">
            <v>10</v>
          </cell>
          <cell r="C36" t="str">
            <v>RELLENO MATERIAL DE RIO LAVADO TAMAÑOS ENTRE 2.5 Y 10.0 CM. (Suministro, transporte, colocación y compactación)</v>
          </cell>
          <cell r="D36" t="str">
            <v>M3</v>
          </cell>
          <cell r="E36">
            <v>5</v>
          </cell>
          <cell r="F36">
            <v>50815</v>
          </cell>
          <cell r="G36">
            <v>254075</v>
          </cell>
          <cell r="H36">
            <v>2.4035490280391127E-3</v>
          </cell>
          <cell r="I36">
            <v>61994.3</v>
          </cell>
          <cell r="J36">
            <v>55896.498750154504</v>
          </cell>
          <cell r="K36">
            <v>309971.5</v>
          </cell>
          <cell r="L36">
            <v>29521.095238095237</v>
          </cell>
          <cell r="M36">
            <v>51661.916666666664</v>
          </cell>
          <cell r="N36">
            <v>51661.916666666664</v>
          </cell>
          <cell r="O36">
            <v>51661.916666666664</v>
          </cell>
          <cell r="P36">
            <v>51661.916666666664</v>
          </cell>
          <cell r="Q36">
            <v>51661.916666666664</v>
          </cell>
          <cell r="R36">
            <v>22140.821428571428</v>
          </cell>
          <cell r="S36">
            <v>29521.095238095237</v>
          </cell>
          <cell r="T36">
            <v>81183.011904761894</v>
          </cell>
          <cell r="U36">
            <v>132844.92857142855</v>
          </cell>
          <cell r="V36">
            <v>184506.84523809521</v>
          </cell>
          <cell r="W36">
            <v>236168.76190476186</v>
          </cell>
          <cell r="X36">
            <v>287830.67857142852</v>
          </cell>
          <cell r="Y36">
            <v>309971.49999999994</v>
          </cell>
          <cell r="Z36">
            <v>9.5238095238095247E-2</v>
          </cell>
          <cell r="AA36">
            <v>0.26190476190476192</v>
          </cell>
          <cell r="AB36">
            <v>0.4285714285714286</v>
          </cell>
          <cell r="AC36">
            <v>0.59523809523809523</v>
          </cell>
          <cell r="AD36">
            <v>0.76190476190476197</v>
          </cell>
          <cell r="AE36">
            <v>0.9285714285714286</v>
          </cell>
          <cell r="AF36">
            <v>1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</row>
        <row r="37">
          <cell r="A37">
            <v>34</v>
          </cell>
          <cell r="B37">
            <v>11</v>
          </cell>
          <cell r="C37" t="str">
            <v>RETIRO DE MATERIAL DE EXCAVACIONES Y DEMOLICIONES (Cargue, transporte y colocaciòn en botadero escogido por el Contratista)</v>
          </cell>
          <cell r="D37" t="str">
            <v>M3</v>
          </cell>
          <cell r="E37">
            <v>10</v>
          </cell>
          <cell r="F37">
            <v>15106</v>
          </cell>
          <cell r="G37">
            <v>151060</v>
          </cell>
          <cell r="H37">
            <v>1.4290273193961955E-3</v>
          </cell>
          <cell r="I37">
            <v>18429.32</v>
          </cell>
          <cell r="J37">
            <v>33233.199256905791</v>
          </cell>
          <cell r="K37">
            <v>184293.2</v>
          </cell>
          <cell r="L37">
            <v>21429.441860465118</v>
          </cell>
          <cell r="M37">
            <v>30001.218604651163</v>
          </cell>
          <cell r="N37">
            <v>30001.218604651163</v>
          </cell>
          <cell r="O37">
            <v>30001.218604651163</v>
          </cell>
          <cell r="P37">
            <v>30001.218604651163</v>
          </cell>
          <cell r="Q37">
            <v>30001.218604651163</v>
          </cell>
          <cell r="R37">
            <v>12857.665116279069</v>
          </cell>
          <cell r="S37">
            <v>21429.441860465118</v>
          </cell>
          <cell r="T37">
            <v>51430.660465116278</v>
          </cell>
          <cell r="U37">
            <v>81431.879069767441</v>
          </cell>
          <cell r="V37">
            <v>111433.0976744186</v>
          </cell>
          <cell r="W37">
            <v>141434.31627906975</v>
          </cell>
          <cell r="X37">
            <v>171435.53488372092</v>
          </cell>
          <cell r="Y37">
            <v>184293.19999999998</v>
          </cell>
          <cell r="Z37">
            <v>0.11627906976744189</v>
          </cell>
          <cell r="AA37">
            <v>0.27906976744186046</v>
          </cell>
          <cell r="AB37">
            <v>0.44186046511627913</v>
          </cell>
          <cell r="AC37">
            <v>0.60465116279069775</v>
          </cell>
          <cell r="AD37">
            <v>0.76744186046511631</v>
          </cell>
          <cell r="AE37">
            <v>0.93023255813953487</v>
          </cell>
          <cell r="AF37">
            <v>1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</row>
        <row r="38">
          <cell r="A38">
            <v>35</v>
          </cell>
          <cell r="B38">
            <v>12</v>
          </cell>
          <cell r="C38" t="str">
            <v>LIMPIEZA DE CAJAS EN  LA  RED PRINCIPAL  EXISTENTE (Limpieza y retiro del material al botadero escogido por el Contratista)</v>
          </cell>
          <cell r="D38" t="str">
            <v>UN</v>
          </cell>
          <cell r="E38">
            <v>20</v>
          </cell>
          <cell r="F38">
            <v>21985</v>
          </cell>
          <cell r="G38">
            <v>439700</v>
          </cell>
          <cell r="H38">
            <v>4.159561183228566E-3</v>
          </cell>
          <cell r="I38">
            <v>26821.7</v>
          </cell>
          <cell r="J38">
            <v>96733.99783702819</v>
          </cell>
          <cell r="K38">
            <v>536434</v>
          </cell>
          <cell r="L38">
            <v>357622.66666666669</v>
          </cell>
          <cell r="M38">
            <v>178811.33333333331</v>
          </cell>
          <cell r="S38">
            <v>357622.66666666669</v>
          </cell>
          <cell r="T38">
            <v>536434</v>
          </cell>
          <cell r="U38">
            <v>536434</v>
          </cell>
          <cell r="V38">
            <v>536434</v>
          </cell>
          <cell r="W38">
            <v>536434</v>
          </cell>
          <cell r="X38">
            <v>536434</v>
          </cell>
          <cell r="Y38">
            <v>536434</v>
          </cell>
          <cell r="Z38">
            <v>0.66666666666666674</v>
          </cell>
          <cell r="AA38">
            <v>1</v>
          </cell>
          <cell r="AB38">
            <v>1</v>
          </cell>
          <cell r="AC38">
            <v>1</v>
          </cell>
          <cell r="AD38">
            <v>1</v>
          </cell>
          <cell r="AE38">
            <v>1</v>
          </cell>
          <cell r="AF38">
            <v>1</v>
          </cell>
          <cell r="AG38">
            <v>12</v>
          </cell>
          <cell r="AH38">
            <v>0</v>
          </cell>
          <cell r="AI38">
            <v>10</v>
          </cell>
          <cell r="AJ38">
            <v>12</v>
          </cell>
          <cell r="AO38">
            <v>0</v>
          </cell>
          <cell r="AP38">
            <v>268217</v>
          </cell>
          <cell r="AQ38">
            <v>321860.40000000002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0.5</v>
          </cell>
          <cell r="AX38">
            <v>0.60000000000000009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</row>
        <row r="39">
          <cell r="A39">
            <v>36</v>
          </cell>
          <cell r="B39">
            <v>13</v>
          </cell>
          <cell r="C39" t="str">
            <v>LIMPIEZA  DE TUBERIA   EN  LA RED  PRINCIPAL DEL  ALCANTARILLADO EXISTENTE (limpieza y retiro del material  al botadero escogido por el Contratista)</v>
          </cell>
          <cell r="D39" t="str">
            <v>ML</v>
          </cell>
          <cell r="E39">
            <v>380</v>
          </cell>
          <cell r="F39">
            <v>5047</v>
          </cell>
          <cell r="G39">
            <v>1917860</v>
          </cell>
          <cell r="H39">
            <v>1.8142952037449939E-2</v>
          </cell>
          <cell r="I39">
            <v>6157.3399736842102</v>
          </cell>
          <cell r="J39">
            <v>421929.19056566496</v>
          </cell>
          <cell r="K39">
            <v>2339789.19</v>
          </cell>
          <cell r="M39">
            <v>1299882.8833333333</v>
          </cell>
          <cell r="N39">
            <v>1039906.3066666666</v>
          </cell>
          <cell r="S39">
            <v>0</v>
          </cell>
          <cell r="T39">
            <v>1299882.8833333333</v>
          </cell>
          <cell r="U39">
            <v>2339789.19</v>
          </cell>
          <cell r="V39">
            <v>2339789.19</v>
          </cell>
          <cell r="W39">
            <v>2339789.19</v>
          </cell>
          <cell r="X39">
            <v>2339789.19</v>
          </cell>
          <cell r="Y39">
            <v>2339789.19</v>
          </cell>
          <cell r="Z39">
            <v>0</v>
          </cell>
          <cell r="AA39">
            <v>0.55555555555555558</v>
          </cell>
          <cell r="AB39">
            <v>1</v>
          </cell>
          <cell r="AC39">
            <v>1</v>
          </cell>
          <cell r="AD39">
            <v>1</v>
          </cell>
          <cell r="AE39">
            <v>1</v>
          </cell>
          <cell r="AF39">
            <v>1</v>
          </cell>
          <cell r="AG39">
            <v>101.7</v>
          </cell>
          <cell r="AH39">
            <v>0</v>
          </cell>
          <cell r="AI39">
            <v>0</v>
          </cell>
          <cell r="AJ39">
            <v>101.7</v>
          </cell>
          <cell r="AO39">
            <v>0</v>
          </cell>
          <cell r="AP39">
            <v>0</v>
          </cell>
          <cell r="AQ39">
            <v>626201.47532368416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0.26763157894736839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</row>
        <row r="40">
          <cell r="A40">
            <v>37</v>
          </cell>
          <cell r="B40">
            <v>14</v>
          </cell>
          <cell r="C40" t="str">
            <v>RELLENO MATERIAL COMÙN (suministro, transporte, colocación y compactación)</v>
          </cell>
          <cell r="D40" t="str">
            <v>M3</v>
          </cell>
          <cell r="E40">
            <v>100</v>
          </cell>
          <cell r="F40">
            <v>12883</v>
          </cell>
          <cell r="G40">
            <v>1288250</v>
          </cell>
          <cell r="H40">
            <v>1.2186842606991585E-2</v>
          </cell>
          <cell r="I40">
            <v>15716.6499</v>
          </cell>
          <cell r="J40">
            <v>283414.99366284185</v>
          </cell>
          <cell r="K40">
            <v>1571664.99</v>
          </cell>
          <cell r="L40">
            <v>149682.38</v>
          </cell>
          <cell r="M40">
            <v>261944.16500000001</v>
          </cell>
          <cell r="N40">
            <v>261944.16500000001</v>
          </cell>
          <cell r="O40">
            <v>261944.16500000001</v>
          </cell>
          <cell r="P40">
            <v>261944.16500000001</v>
          </cell>
          <cell r="Q40">
            <v>261944.16500000001</v>
          </cell>
          <cell r="R40">
            <v>112261.785</v>
          </cell>
          <cell r="S40">
            <v>149682.38</v>
          </cell>
          <cell r="T40">
            <v>411626.54500000004</v>
          </cell>
          <cell r="U40">
            <v>673570.71000000008</v>
          </cell>
          <cell r="V40">
            <v>935514.87500000012</v>
          </cell>
          <cell r="W40">
            <v>1197459.04</v>
          </cell>
          <cell r="X40">
            <v>1459403.2050000001</v>
          </cell>
          <cell r="Y40">
            <v>1571664.99</v>
          </cell>
          <cell r="Z40">
            <v>9.5238095238095247E-2</v>
          </cell>
          <cell r="AA40">
            <v>0.26190476190476192</v>
          </cell>
          <cell r="AB40">
            <v>0.4285714285714286</v>
          </cell>
          <cell r="AC40">
            <v>0.59523809523809534</v>
          </cell>
          <cell r="AD40">
            <v>0.76190476190476197</v>
          </cell>
          <cell r="AE40">
            <v>0.9285714285714286</v>
          </cell>
          <cell r="AF40">
            <v>1</v>
          </cell>
          <cell r="AG40">
            <v>16.2</v>
          </cell>
          <cell r="AH40">
            <v>0</v>
          </cell>
          <cell r="AI40">
            <v>6</v>
          </cell>
          <cell r="AJ40">
            <v>16.2</v>
          </cell>
          <cell r="AO40">
            <v>0</v>
          </cell>
          <cell r="AP40">
            <v>94299.899399999995</v>
          </cell>
          <cell r="AQ40">
            <v>254609.72837999999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0.06</v>
          </cell>
          <cell r="AX40">
            <v>0.16200000000000001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</row>
        <row r="41">
          <cell r="A41">
            <v>38</v>
          </cell>
          <cell r="B41">
            <v>15</v>
          </cell>
          <cell r="C41" t="str">
            <v>MARCOS  "H" EN TUBERÍA  F 6" A.C. (montaje y construcción; tubería a suministrar por ECOPETROL)</v>
          </cell>
          <cell r="D41" t="str">
            <v>UN</v>
          </cell>
          <cell r="E41">
            <v>8</v>
          </cell>
          <cell r="F41">
            <v>118520</v>
          </cell>
          <cell r="G41">
            <v>948163</v>
          </cell>
          <cell r="H41">
            <v>8.9696202187253739E-3</v>
          </cell>
          <cell r="I41">
            <v>144594.85750000001</v>
          </cell>
          <cell r="J41">
            <v>208595.85533579747</v>
          </cell>
          <cell r="K41">
            <v>1156758.8600000001</v>
          </cell>
          <cell r="M41">
            <v>925407.08800000011</v>
          </cell>
          <cell r="N41">
            <v>231351.772</v>
          </cell>
          <cell r="S41">
            <v>0</v>
          </cell>
          <cell r="T41">
            <v>925407.08800000011</v>
          </cell>
          <cell r="U41">
            <v>1156758.8600000001</v>
          </cell>
          <cell r="V41">
            <v>1156758.8600000001</v>
          </cell>
          <cell r="W41">
            <v>1156758.8600000001</v>
          </cell>
          <cell r="X41">
            <v>1156758.8600000001</v>
          </cell>
          <cell r="Y41">
            <v>1156758.8600000001</v>
          </cell>
          <cell r="Z41">
            <v>0</v>
          </cell>
          <cell r="AA41">
            <v>0.8</v>
          </cell>
          <cell r="AB41">
            <v>1</v>
          </cell>
          <cell r="AC41">
            <v>1</v>
          </cell>
          <cell r="AD41">
            <v>1</v>
          </cell>
          <cell r="AE41">
            <v>1</v>
          </cell>
          <cell r="AF41">
            <v>1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</row>
        <row r="42">
          <cell r="A42">
            <v>39</v>
          </cell>
          <cell r="B42">
            <v>16</v>
          </cell>
          <cell r="C42" t="str">
            <v>REALZAR CAJA  EXISTENTE  DE 70 X 70 CM. EN CONCRETO F´c = 3.000 psi. (const.)</v>
          </cell>
          <cell r="D42" t="str">
            <v>UN</v>
          </cell>
          <cell r="E42">
            <v>7</v>
          </cell>
          <cell r="F42">
            <v>106523</v>
          </cell>
          <cell r="G42">
            <v>745660</v>
          </cell>
          <cell r="H42">
            <v>7.0539422148879066E-3</v>
          </cell>
          <cell r="I42">
            <v>129957.8857142857</v>
          </cell>
          <cell r="J42">
            <v>164045.19633195005</v>
          </cell>
          <cell r="K42">
            <v>909705.2</v>
          </cell>
          <cell r="O42">
            <v>606470.1333333333</v>
          </cell>
          <cell r="P42">
            <v>303235.06666666665</v>
          </cell>
          <cell r="S42">
            <v>0</v>
          </cell>
          <cell r="T42">
            <v>0</v>
          </cell>
          <cell r="U42">
            <v>0</v>
          </cell>
          <cell r="V42">
            <v>606470.1333333333</v>
          </cell>
          <cell r="W42">
            <v>909705.2</v>
          </cell>
          <cell r="X42">
            <v>909705.2</v>
          </cell>
          <cell r="Y42">
            <v>909705.2</v>
          </cell>
          <cell r="Z42">
            <v>0</v>
          </cell>
          <cell r="AA42">
            <v>0</v>
          </cell>
          <cell r="AB42">
            <v>0</v>
          </cell>
          <cell r="AC42">
            <v>0.66666666666666663</v>
          </cell>
          <cell r="AD42">
            <v>1</v>
          </cell>
          <cell r="AE42">
            <v>1</v>
          </cell>
          <cell r="AF42">
            <v>1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</row>
        <row r="43">
          <cell r="A43">
            <v>40</v>
          </cell>
          <cell r="B43">
            <v>17</v>
          </cell>
          <cell r="C43" t="str">
            <v>TRAMPAS DE GRASA EN CONCRETO DE Fc¨= 3.000psi. (construcción)</v>
          </cell>
          <cell r="D43" t="str">
            <v>UN</v>
          </cell>
          <cell r="E43">
            <v>2</v>
          </cell>
          <cell r="F43">
            <v>994603</v>
          </cell>
          <cell r="G43">
            <v>1989206</v>
          </cell>
          <cell r="H43">
            <v>1.881788506492009E-2</v>
          </cell>
          <cell r="I43">
            <v>1213415.655</v>
          </cell>
          <cell r="J43">
            <v>437625.31021469977</v>
          </cell>
          <cell r="K43">
            <v>2426831.31</v>
          </cell>
          <cell r="P43">
            <v>1348239.6166666667</v>
          </cell>
          <cell r="Q43">
            <v>1078591.6933333334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1348239.6166666667</v>
          </cell>
          <cell r="X43">
            <v>2426831.31</v>
          </cell>
          <cell r="Y43">
            <v>2426831.31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0.55555555555555558</v>
          </cell>
          <cell r="AE43">
            <v>1</v>
          </cell>
          <cell r="AF43">
            <v>1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</row>
        <row r="44">
          <cell r="A44">
            <v>41</v>
          </cell>
          <cell r="B44">
            <v>18</v>
          </cell>
          <cell r="C44" t="str">
            <v>DEMOLER Y REALZAR  TAPA DE CAJA - CJ 29  de 1.20 m. DE DIAMETRO (construcción)</v>
          </cell>
          <cell r="D44" t="str">
            <v>UN</v>
          </cell>
          <cell r="E44">
            <v>1</v>
          </cell>
          <cell r="F44">
            <v>193459</v>
          </cell>
          <cell r="G44">
            <v>193459</v>
          </cell>
          <cell r="H44">
            <v>1.8301217806372871E-3</v>
          </cell>
          <cell r="I44">
            <v>236019.98</v>
          </cell>
          <cell r="J44">
            <v>42560.979048336674</v>
          </cell>
          <cell r="K44">
            <v>236019.98</v>
          </cell>
          <cell r="Q44">
            <v>236019.98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236019.98</v>
          </cell>
          <cell r="Y44">
            <v>236019.98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1</v>
          </cell>
          <cell r="AF44">
            <v>1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</row>
        <row r="45">
          <cell r="A45">
            <v>42</v>
          </cell>
          <cell r="B45">
            <v>19</v>
          </cell>
          <cell r="C45" t="str">
            <v>CERRAMIENTO  EN  MALLA  ESLABONADA (suministro, montaje y construcción)</v>
          </cell>
          <cell r="D45" t="str">
            <v>ML</v>
          </cell>
          <cell r="E45">
            <v>90</v>
          </cell>
          <cell r="F45">
            <v>119756</v>
          </cell>
          <cell r="G45">
            <v>10778040</v>
          </cell>
          <cell r="H45">
            <v>0.10196023837908759</v>
          </cell>
          <cell r="I45">
            <v>146102.31944444444</v>
          </cell>
          <cell r="J45">
            <v>2371168.746980676</v>
          </cell>
          <cell r="K45">
            <v>13149208.75</v>
          </cell>
          <cell r="N45">
            <v>4640897.2058823528</v>
          </cell>
          <cell r="O45">
            <v>5414380.0735294111</v>
          </cell>
          <cell r="P45">
            <v>3093931.4705882352</v>
          </cell>
          <cell r="S45">
            <v>0</v>
          </cell>
          <cell r="T45">
            <v>0</v>
          </cell>
          <cell r="U45">
            <v>4640897.2058823528</v>
          </cell>
          <cell r="V45">
            <v>10055277.279411763</v>
          </cell>
          <cell r="W45">
            <v>13149208.749999998</v>
          </cell>
          <cell r="X45">
            <v>13149208.749999998</v>
          </cell>
          <cell r="Y45">
            <v>13149208.749999998</v>
          </cell>
          <cell r="Z45">
            <v>0</v>
          </cell>
          <cell r="AA45">
            <v>0</v>
          </cell>
          <cell r="AB45">
            <v>0.35294117647058826</v>
          </cell>
          <cell r="AC45">
            <v>0.76470588235294112</v>
          </cell>
          <cell r="AD45">
            <v>1</v>
          </cell>
          <cell r="AE45">
            <v>1</v>
          </cell>
          <cell r="AF45">
            <v>1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</row>
        <row r="46">
          <cell r="A46">
            <v>43</v>
          </cell>
          <cell r="B46">
            <v>20</v>
          </cell>
          <cell r="C46" t="str">
            <v>CUNETA EN CONCRETO DE F`c = 3.000 psi (construcción)</v>
          </cell>
          <cell r="D46" t="str">
            <v>ML</v>
          </cell>
          <cell r="E46">
            <v>100</v>
          </cell>
          <cell r="F46">
            <v>27900</v>
          </cell>
          <cell r="G46">
            <v>2790000</v>
          </cell>
          <cell r="H46">
            <v>2.6393394817392994E-2</v>
          </cell>
          <cell r="I46">
            <v>34037.999900000003</v>
          </cell>
          <cell r="J46">
            <v>613799.98627543473</v>
          </cell>
          <cell r="K46">
            <v>3403799.99</v>
          </cell>
          <cell r="Q46">
            <v>1701899.9950000001</v>
          </cell>
          <cell r="R46">
            <v>1701899.9950000001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1701899.9950000001</v>
          </cell>
          <cell r="Y46">
            <v>3403799.99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0.5</v>
          </cell>
          <cell r="AF46">
            <v>1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</row>
        <row r="47">
          <cell r="A47">
            <v>44</v>
          </cell>
          <cell r="B47">
            <v>21</v>
          </cell>
          <cell r="C47" t="str">
            <v>CORTE  BISELADO Y  SOLDADURA  DE TUBERIA  (suministro y  construccion)</v>
          </cell>
          <cell r="D47" t="str">
            <v>PULG.</v>
          </cell>
          <cell r="E47">
            <v>1200</v>
          </cell>
          <cell r="F47">
            <v>898</v>
          </cell>
          <cell r="G47">
            <v>1077600</v>
          </cell>
          <cell r="H47">
            <v>1.0194093998287702E-2</v>
          </cell>
          <cell r="I47">
            <v>1095.5599916666667</v>
          </cell>
          <cell r="J47">
            <v>237071.9946990711</v>
          </cell>
          <cell r="K47">
            <v>1314671.99</v>
          </cell>
          <cell r="L47">
            <v>547779.99583333335</v>
          </cell>
          <cell r="M47">
            <v>766891.99416666664</v>
          </cell>
          <cell r="S47">
            <v>547779.99583333335</v>
          </cell>
          <cell r="T47">
            <v>1314671.99</v>
          </cell>
          <cell r="U47">
            <v>1314671.99</v>
          </cell>
          <cell r="V47">
            <v>1314671.99</v>
          </cell>
          <cell r="W47">
            <v>1314671.99</v>
          </cell>
          <cell r="X47">
            <v>1314671.99</v>
          </cell>
          <cell r="Y47">
            <v>1314671.99</v>
          </cell>
          <cell r="Z47">
            <v>0.41666666666666669</v>
          </cell>
          <cell r="AA47">
            <v>1</v>
          </cell>
          <cell r="AB47">
            <v>1</v>
          </cell>
          <cell r="AC47">
            <v>1</v>
          </cell>
          <cell r="AD47">
            <v>1</v>
          </cell>
          <cell r="AE47">
            <v>1</v>
          </cell>
          <cell r="AF47">
            <v>1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</row>
        <row r="48">
          <cell r="A48">
            <v>45</v>
          </cell>
          <cell r="B48">
            <v>22</v>
          </cell>
          <cell r="C48" t="str">
            <v>ACOMETIDA ELECTRICA</v>
          </cell>
          <cell r="D48" t="str">
            <v>ML</v>
          </cell>
          <cell r="E48">
            <v>150</v>
          </cell>
          <cell r="F48">
            <v>60723</v>
          </cell>
          <cell r="G48">
            <v>9108450</v>
          </cell>
          <cell r="H48">
            <v>8.6165920080459937E-2</v>
          </cell>
          <cell r="I48">
            <v>74082.059733333343</v>
          </cell>
          <cell r="J48">
            <v>2003858.9551937217</v>
          </cell>
          <cell r="K48">
            <v>11112308.960000001</v>
          </cell>
          <cell r="Q48">
            <v>6349890.8342857147</v>
          </cell>
          <cell r="R48">
            <v>4762418.1257142862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6349890.8342857147</v>
          </cell>
          <cell r="Y48">
            <v>11112308.960000001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0.5714285714285714</v>
          </cell>
          <cell r="AF48">
            <v>1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</row>
        <row r="49">
          <cell r="A49">
            <v>46</v>
          </cell>
          <cell r="B49">
            <v>23</v>
          </cell>
          <cell r="C49" t="str">
            <v>ACOMETIDA DE AGUA</v>
          </cell>
          <cell r="D49" t="str">
            <v>ML</v>
          </cell>
          <cell r="E49">
            <v>150</v>
          </cell>
          <cell r="F49">
            <v>7169</v>
          </cell>
          <cell r="G49">
            <v>1075350</v>
          </cell>
          <cell r="H49">
            <v>1.0172809002467224E-2</v>
          </cell>
          <cell r="I49">
            <v>8746.1799333333329</v>
          </cell>
          <cell r="J49">
            <v>236576.99471013932</v>
          </cell>
          <cell r="K49">
            <v>1311926.99</v>
          </cell>
          <cell r="Q49">
            <v>749672.56571428571</v>
          </cell>
          <cell r="R49">
            <v>562254.42428571428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749672.56571428571</v>
          </cell>
          <cell r="Y49">
            <v>1311926.99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0.5714285714285714</v>
          </cell>
          <cell r="AF49">
            <v>1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</row>
        <row r="50">
          <cell r="A50">
            <v>47</v>
          </cell>
          <cell r="B50">
            <v>24</v>
          </cell>
          <cell r="C50" t="str">
            <v>Planos "AS  BUILT"</v>
          </cell>
          <cell r="D50" t="str">
            <v>GL</v>
          </cell>
          <cell r="E50">
            <v>1</v>
          </cell>
          <cell r="F50">
            <v>945000</v>
          </cell>
          <cell r="G50">
            <v>945000</v>
          </cell>
          <cell r="H50">
            <v>8.9396982446008529E-3</v>
          </cell>
          <cell r="I50">
            <v>1152900</v>
          </cell>
          <cell r="J50">
            <v>207899.99535135692</v>
          </cell>
          <cell r="K50">
            <v>1152900</v>
          </cell>
          <cell r="Q50">
            <v>658800</v>
          </cell>
          <cell r="R50">
            <v>494100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658800</v>
          </cell>
          <cell r="Y50">
            <v>1152900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0.5714285714285714</v>
          </cell>
          <cell r="AF50">
            <v>1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</row>
        <row r="51">
          <cell r="A51">
            <v>48</v>
          </cell>
          <cell r="C51" t="str">
            <v>TOTAL</v>
          </cell>
          <cell r="G51">
            <v>172953530</v>
          </cell>
          <cell r="K51">
            <v>128964084.03999998</v>
          </cell>
          <cell r="L51">
            <v>16152059.744689595</v>
          </cell>
          <cell r="M51">
            <v>20538836.128957592</v>
          </cell>
          <cell r="N51">
            <v>20837115.333947785</v>
          </cell>
          <cell r="O51">
            <v>17716180.524967395</v>
          </cell>
          <cell r="P51">
            <v>20589413.510192886</v>
          </cell>
          <cell r="Q51">
            <v>25231349.184271317</v>
          </cell>
          <cell r="R51">
            <v>7899129.6129734227</v>
          </cell>
          <cell r="S51">
            <v>16152059.744689595</v>
          </cell>
          <cell r="T51">
            <v>36690895.873647183</v>
          </cell>
          <cell r="U51">
            <v>57528011.207594968</v>
          </cell>
          <cell r="V51">
            <v>75244191.732562363</v>
          </cell>
          <cell r="W51">
            <v>95833605.242755249</v>
          </cell>
          <cell r="X51">
            <v>121064954.42702657</v>
          </cell>
          <cell r="Y51">
            <v>128964084.03999999</v>
          </cell>
          <cell r="Z51">
            <v>0.12524463586063087</v>
          </cell>
          <cell r="AA51">
            <v>0.28450476073840059</v>
          </cell>
          <cell r="AB51">
            <v>0.44607777146505273</v>
          </cell>
          <cell r="AC51">
            <v>0.58345075136752289</v>
          </cell>
          <cell r="AD51">
            <v>0.7431030581586664</v>
          </cell>
          <cell r="AE51">
            <v>0.93874938381663375</v>
          </cell>
          <cell r="AF51">
            <v>1</v>
          </cell>
          <cell r="AG51" t="e">
            <v>#N/A</v>
          </cell>
          <cell r="AH51">
            <v>0</v>
          </cell>
          <cell r="AI51" t="e">
            <v>#N/A</v>
          </cell>
          <cell r="AJ51" t="e">
            <v>#N/A</v>
          </cell>
          <cell r="AO51">
            <v>5267491.2596936319</v>
          </cell>
          <cell r="AP51">
            <v>10531697.173697814</v>
          </cell>
          <cell r="AQ51">
            <v>20895150.356504612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4.0844637473328206E-2</v>
          </cell>
          <cell r="AW51">
            <v>8.1663800057939107E-2</v>
          </cell>
          <cell r="AX51">
            <v>0.16202301991323176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</row>
        <row r="52">
          <cell r="A52">
            <v>49</v>
          </cell>
          <cell r="C52" t="str">
            <v>ADMINISTRACION</v>
          </cell>
          <cell r="G52">
            <v>11627909</v>
          </cell>
        </row>
        <row r="53">
          <cell r="A53">
            <v>50</v>
          </cell>
          <cell r="C53" t="str">
            <v>IMPREVISTOS</v>
          </cell>
          <cell r="G53">
            <v>6342496</v>
          </cell>
        </row>
        <row r="54">
          <cell r="A54">
            <v>51</v>
          </cell>
          <cell r="C54" t="str">
            <v>UTILIDADES</v>
          </cell>
          <cell r="G54">
            <v>5285413</v>
          </cell>
        </row>
        <row r="55">
          <cell r="A55">
            <v>52</v>
          </cell>
          <cell r="C55" t="str">
            <v>TOTAL CON AIU</v>
          </cell>
          <cell r="G55">
            <v>128964084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_ESTE_1"/>
      <sheetName val="S1"/>
      <sheetName val="S 2"/>
      <sheetName val="PRUEBA"/>
      <sheetName val="Hoja1"/>
    </sheetNames>
    <sheetDataSet>
      <sheetData sheetId="0" refreshError="1">
        <row r="2">
          <cell r="B2" t="str">
            <v>Duración</v>
          </cell>
          <cell r="C2" t="str">
            <v>INICIO</v>
          </cell>
          <cell r="D2" t="str">
            <v>FIN</v>
          </cell>
          <cell r="E2" t="str">
            <v>No. Trabajadores</v>
          </cell>
          <cell r="F2" t="str">
            <v xml:space="preserve">H/H PROG </v>
          </cell>
          <cell r="G2" t="str">
            <v>%PESO REPROG</v>
          </cell>
          <cell r="I2">
            <v>38400</v>
          </cell>
          <cell r="J2">
            <v>38401</v>
          </cell>
          <cell r="K2">
            <v>38402</v>
          </cell>
          <cell r="L2">
            <v>38403</v>
          </cell>
          <cell r="M2">
            <v>38404</v>
          </cell>
          <cell r="N2">
            <v>38405</v>
          </cell>
          <cell r="O2">
            <v>38406</v>
          </cell>
          <cell r="P2">
            <v>38407</v>
          </cell>
          <cell r="Q2">
            <v>38408</v>
          </cell>
          <cell r="R2">
            <v>38409</v>
          </cell>
          <cell r="S2">
            <v>38410</v>
          </cell>
          <cell r="T2">
            <v>38411</v>
          </cell>
          <cell r="U2">
            <v>38412</v>
          </cell>
          <cell r="V2">
            <v>38413</v>
          </cell>
          <cell r="W2">
            <v>38414</v>
          </cell>
          <cell r="X2">
            <v>38415</v>
          </cell>
          <cell r="Y2">
            <v>38416</v>
          </cell>
          <cell r="Z2">
            <v>38417</v>
          </cell>
          <cell r="AA2">
            <v>38418</v>
          </cell>
          <cell r="AB2">
            <v>38419</v>
          </cell>
          <cell r="AC2">
            <v>38420</v>
          </cell>
          <cell r="AD2">
            <v>38421</v>
          </cell>
          <cell r="AE2">
            <v>38422</v>
          </cell>
          <cell r="AF2">
            <v>38423</v>
          </cell>
          <cell r="AG2">
            <v>38424</v>
          </cell>
          <cell r="AH2">
            <v>38425</v>
          </cell>
          <cell r="AI2">
            <v>38426</v>
          </cell>
          <cell r="AJ2">
            <v>38427</v>
          </cell>
          <cell r="AK2">
            <v>38428</v>
          </cell>
          <cell r="AL2">
            <v>38429</v>
          </cell>
          <cell r="AM2">
            <v>38430</v>
          </cell>
          <cell r="AN2">
            <v>38431</v>
          </cell>
          <cell r="AO2">
            <v>38432</v>
          </cell>
          <cell r="AP2">
            <v>38433</v>
          </cell>
          <cell r="AQ2">
            <v>38434</v>
          </cell>
          <cell r="AR2">
            <v>38435</v>
          </cell>
          <cell r="AS2">
            <v>38436</v>
          </cell>
          <cell r="AT2">
            <v>38437</v>
          </cell>
          <cell r="AU2">
            <v>38438</v>
          </cell>
          <cell r="AV2">
            <v>38439</v>
          </cell>
          <cell r="AW2">
            <v>38440</v>
          </cell>
          <cell r="AX2">
            <v>38441</v>
          </cell>
          <cell r="AY2">
            <v>38442</v>
          </cell>
          <cell r="AZ2">
            <v>38443</v>
          </cell>
          <cell r="BA2">
            <v>38444</v>
          </cell>
          <cell r="BB2">
            <v>38445</v>
          </cell>
          <cell r="BC2">
            <v>38446</v>
          </cell>
          <cell r="BD2">
            <v>38447</v>
          </cell>
          <cell r="BE2">
            <v>38448</v>
          </cell>
          <cell r="BF2">
            <v>38449</v>
          </cell>
          <cell r="BG2">
            <v>38450</v>
          </cell>
          <cell r="BH2">
            <v>38451</v>
          </cell>
          <cell r="BI2">
            <v>38452</v>
          </cell>
          <cell r="BJ2">
            <v>38453</v>
          </cell>
          <cell r="BK2">
            <v>38454</v>
          </cell>
          <cell r="BL2">
            <v>38455</v>
          </cell>
          <cell r="BM2">
            <v>38456</v>
          </cell>
          <cell r="BN2">
            <v>38457</v>
          </cell>
          <cell r="BO2">
            <v>38458</v>
          </cell>
          <cell r="BP2">
            <v>38459</v>
          </cell>
          <cell r="BQ2">
            <v>38460</v>
          </cell>
          <cell r="BR2">
            <v>38461</v>
          </cell>
          <cell r="BS2">
            <v>38462</v>
          </cell>
          <cell r="BT2">
            <v>38463</v>
          </cell>
          <cell r="BU2">
            <v>38464</v>
          </cell>
          <cell r="BV2">
            <v>38465</v>
          </cell>
          <cell r="BW2">
            <v>38466</v>
          </cell>
          <cell r="BX2">
            <v>38467</v>
          </cell>
          <cell r="BY2">
            <v>38468</v>
          </cell>
          <cell r="BZ2">
            <v>38469</v>
          </cell>
          <cell r="CA2">
            <v>38470</v>
          </cell>
          <cell r="CB2">
            <v>38471</v>
          </cell>
          <cell r="CC2">
            <v>38472</v>
          </cell>
          <cell r="CD2">
            <v>38473</v>
          </cell>
          <cell r="CE2">
            <v>38474</v>
          </cell>
          <cell r="CF2">
            <v>38475</v>
          </cell>
          <cell r="CG2">
            <v>38476</v>
          </cell>
          <cell r="CH2">
            <v>38477</v>
          </cell>
          <cell r="CI2">
            <v>38478</v>
          </cell>
          <cell r="CJ2">
            <v>38479</v>
          </cell>
          <cell r="CK2">
            <v>38480</v>
          </cell>
          <cell r="CL2">
            <v>38481</v>
          </cell>
          <cell r="CM2">
            <v>38482</v>
          </cell>
          <cell r="CN2">
            <v>38483</v>
          </cell>
          <cell r="CO2">
            <v>38484</v>
          </cell>
          <cell r="CP2">
            <v>38485</v>
          </cell>
          <cell r="CQ2">
            <v>38486</v>
          </cell>
          <cell r="CR2">
            <v>38487</v>
          </cell>
          <cell r="CS2">
            <v>38488</v>
          </cell>
          <cell r="CT2">
            <v>38489</v>
          </cell>
          <cell r="CU2">
            <v>38490</v>
          </cell>
          <cell r="CV2">
            <v>38491</v>
          </cell>
          <cell r="CW2">
            <v>38492</v>
          </cell>
          <cell r="CX2">
            <v>38493</v>
          </cell>
          <cell r="CY2">
            <v>38494</v>
          </cell>
          <cell r="CZ2">
            <v>38495</v>
          </cell>
          <cell r="DA2">
            <v>38496</v>
          </cell>
          <cell r="DB2">
            <v>38497</v>
          </cell>
          <cell r="DC2">
            <v>38498</v>
          </cell>
          <cell r="DD2">
            <v>38499</v>
          </cell>
          <cell r="DE2">
            <v>38500</v>
          </cell>
          <cell r="DF2">
            <v>38501</v>
          </cell>
          <cell r="DG2">
            <v>38502</v>
          </cell>
          <cell r="DH2">
            <v>38503</v>
          </cell>
          <cell r="DI2">
            <v>38504</v>
          </cell>
          <cell r="DJ2">
            <v>38505</v>
          </cell>
          <cell r="DK2">
            <v>38506</v>
          </cell>
          <cell r="DL2">
            <v>38507</v>
          </cell>
          <cell r="DM2">
            <v>38508</v>
          </cell>
          <cell r="DN2">
            <v>38509</v>
          </cell>
          <cell r="DO2">
            <v>38510</v>
          </cell>
          <cell r="DP2">
            <v>38511</v>
          </cell>
          <cell r="DQ2">
            <v>38512</v>
          </cell>
          <cell r="DR2">
            <v>38513</v>
          </cell>
          <cell r="DS2">
            <v>38514</v>
          </cell>
          <cell r="DT2">
            <v>38515</v>
          </cell>
          <cell r="DU2">
            <v>38516</v>
          </cell>
          <cell r="DV2">
            <v>38517</v>
          </cell>
          <cell r="DW2">
            <v>38518</v>
          </cell>
          <cell r="DX2">
            <v>38519</v>
          </cell>
          <cell r="DY2">
            <v>38520</v>
          </cell>
        </row>
        <row r="3">
          <cell r="A3" t="str">
            <v xml:space="preserve">OBRAS DE CONSTRUCCION Y MONTAJE DE LAS FACILIDADES ELECTRICAS PARA LOS SISTEMAS DE BOMDEO MECANICO DE DOCE (12) POZOS UBICADOS EN LOS MUNICIPIOS DE CASTILLA LA NUEVA, ACACIAS Y VILLAVICENCIO (META) DE LA SUPERINTENDENCIA DE OPERACIONES APIAY DE ECOPETROL </v>
          </cell>
          <cell r="B3">
            <v>40</v>
          </cell>
          <cell r="C3">
            <v>38401</v>
          </cell>
          <cell r="D3">
            <v>38441</v>
          </cell>
          <cell r="E3">
            <v>168</v>
          </cell>
          <cell r="F3">
            <v>1568</v>
          </cell>
          <cell r="G3">
            <v>1</v>
          </cell>
          <cell r="H3" t="str">
            <v>Prog Acum.</v>
          </cell>
          <cell r="I3">
            <v>0</v>
          </cell>
          <cell r="J3">
            <v>7.6530612244897957E-3</v>
          </cell>
          <cell r="K3">
            <v>1.5306122448979591E-2</v>
          </cell>
          <cell r="L3">
            <v>2.2959183673469385E-2</v>
          </cell>
          <cell r="M3">
            <v>3.968253968253968E-2</v>
          </cell>
          <cell r="N3">
            <v>4.8752834467120178E-2</v>
          </cell>
          <cell r="O3">
            <v>5.7823129251700675E-2</v>
          </cell>
          <cell r="P3">
            <v>6.6893424036281179E-2</v>
          </cell>
          <cell r="Q3">
            <v>7.596371882086167E-2</v>
          </cell>
          <cell r="R3">
            <v>8.503401360544216E-2</v>
          </cell>
          <cell r="S3">
            <v>9.4104308390022678E-2</v>
          </cell>
          <cell r="T3">
            <v>0.10317460317460317</v>
          </cell>
          <cell r="U3">
            <v>0.11564625850340135</v>
          </cell>
          <cell r="V3">
            <v>0.11904761904761903</v>
          </cell>
          <cell r="W3">
            <v>0.12244897959183672</v>
          </cell>
          <cell r="X3">
            <v>0.12244897959183672</v>
          </cell>
          <cell r="Y3">
            <v>0.12244897959183672</v>
          </cell>
          <cell r="Z3">
            <v>0.12244897959183672</v>
          </cell>
          <cell r="AA3">
            <v>0.13775510204081631</v>
          </cell>
          <cell r="AB3">
            <v>0.15136054421768705</v>
          </cell>
          <cell r="AC3">
            <v>0.16496598639455778</v>
          </cell>
          <cell r="AD3">
            <v>0.20918367346938771</v>
          </cell>
          <cell r="AE3">
            <v>0.23469387755102039</v>
          </cell>
          <cell r="AF3">
            <v>0.25510204081632648</v>
          </cell>
          <cell r="AG3">
            <v>0.27040816326530609</v>
          </cell>
          <cell r="AH3">
            <v>0.30612244897959179</v>
          </cell>
          <cell r="AI3">
            <v>0.34183673469387749</v>
          </cell>
          <cell r="AJ3">
            <v>0.42189952904238615</v>
          </cell>
          <cell r="AK3">
            <v>0.47135007849293559</v>
          </cell>
          <cell r="AL3">
            <v>0.52080062794348503</v>
          </cell>
          <cell r="AM3">
            <v>0.56966248037676603</v>
          </cell>
          <cell r="AN3">
            <v>0.6020408163265305</v>
          </cell>
          <cell r="AO3">
            <v>0.64285714285714279</v>
          </cell>
          <cell r="AP3">
            <v>0.7142857142857143</v>
          </cell>
          <cell r="AQ3">
            <v>0.76530612244897955</v>
          </cell>
          <cell r="AR3">
            <v>0.84183673469387743</v>
          </cell>
          <cell r="AS3">
            <v>0.92346938775510201</v>
          </cell>
          <cell r="AT3">
            <v>1</v>
          </cell>
          <cell r="AU3">
            <v>1</v>
          </cell>
          <cell r="AV3">
            <v>1</v>
          </cell>
          <cell r="AW3">
            <v>1</v>
          </cell>
          <cell r="AX3">
            <v>1</v>
          </cell>
          <cell r="AY3">
            <v>1</v>
          </cell>
          <cell r="AZ3">
            <v>1</v>
          </cell>
          <cell r="BA3">
            <v>1</v>
          </cell>
          <cell r="BB3">
            <v>1</v>
          </cell>
          <cell r="BC3">
            <v>1</v>
          </cell>
          <cell r="BD3">
            <v>1</v>
          </cell>
          <cell r="BE3">
            <v>1</v>
          </cell>
          <cell r="BF3">
            <v>1</v>
          </cell>
          <cell r="BG3">
            <v>1</v>
          </cell>
          <cell r="BH3">
            <v>1</v>
          </cell>
          <cell r="BI3">
            <v>1</v>
          </cell>
          <cell r="BJ3">
            <v>1</v>
          </cell>
          <cell r="BK3">
            <v>1</v>
          </cell>
          <cell r="BL3">
            <v>1</v>
          </cell>
          <cell r="BM3">
            <v>1</v>
          </cell>
          <cell r="BN3">
            <v>1</v>
          </cell>
          <cell r="BO3">
            <v>1</v>
          </cell>
          <cell r="BP3">
            <v>1</v>
          </cell>
          <cell r="BQ3">
            <v>1</v>
          </cell>
          <cell r="BR3">
            <v>1</v>
          </cell>
          <cell r="BS3">
            <v>1</v>
          </cell>
          <cell r="BT3">
            <v>1</v>
          </cell>
          <cell r="BU3">
            <v>1</v>
          </cell>
          <cell r="BV3">
            <v>1</v>
          </cell>
          <cell r="BW3">
            <v>1</v>
          </cell>
          <cell r="BX3">
            <v>1</v>
          </cell>
          <cell r="BY3">
            <v>1</v>
          </cell>
          <cell r="BZ3">
            <v>1</v>
          </cell>
          <cell r="CA3">
            <v>1</v>
          </cell>
          <cell r="CB3">
            <v>1</v>
          </cell>
          <cell r="CC3">
            <v>1</v>
          </cell>
          <cell r="CD3">
            <v>1</v>
          </cell>
          <cell r="CE3">
            <v>1</v>
          </cell>
          <cell r="CF3">
            <v>1</v>
          </cell>
          <cell r="CG3">
            <v>1</v>
          </cell>
          <cell r="CH3">
            <v>1</v>
          </cell>
          <cell r="CI3">
            <v>1</v>
          </cell>
          <cell r="CJ3">
            <v>1</v>
          </cell>
          <cell r="CK3">
            <v>1</v>
          </cell>
          <cell r="CL3">
            <v>1</v>
          </cell>
          <cell r="CM3">
            <v>1</v>
          </cell>
          <cell r="CN3">
            <v>1</v>
          </cell>
          <cell r="CO3">
            <v>1</v>
          </cell>
          <cell r="CP3">
            <v>1</v>
          </cell>
          <cell r="CQ3">
            <v>1</v>
          </cell>
          <cell r="CR3">
            <v>1</v>
          </cell>
          <cell r="CS3">
            <v>1</v>
          </cell>
          <cell r="CT3">
            <v>1</v>
          </cell>
          <cell r="CU3">
            <v>1</v>
          </cell>
          <cell r="CV3">
            <v>1</v>
          </cell>
          <cell r="CW3">
            <v>1</v>
          </cell>
          <cell r="CX3">
            <v>1</v>
          </cell>
          <cell r="CY3">
            <v>1</v>
          </cell>
          <cell r="CZ3">
            <v>1</v>
          </cell>
          <cell r="DA3">
            <v>1</v>
          </cell>
          <cell r="DB3">
            <v>1</v>
          </cell>
          <cell r="DC3">
            <v>1</v>
          </cell>
          <cell r="DD3">
            <v>1</v>
          </cell>
          <cell r="DE3">
            <v>1</v>
          </cell>
          <cell r="DF3">
            <v>1</v>
          </cell>
          <cell r="DG3">
            <v>1</v>
          </cell>
          <cell r="DH3">
            <v>1</v>
          </cell>
          <cell r="DI3">
            <v>1</v>
          </cell>
          <cell r="DJ3">
            <v>1</v>
          </cell>
          <cell r="DK3">
            <v>1</v>
          </cell>
          <cell r="DL3">
            <v>1</v>
          </cell>
          <cell r="DM3">
            <v>1</v>
          </cell>
          <cell r="DN3">
            <v>1</v>
          </cell>
          <cell r="DO3">
            <v>1</v>
          </cell>
          <cell r="DP3">
            <v>1</v>
          </cell>
          <cell r="DQ3">
            <v>1</v>
          </cell>
          <cell r="DR3">
            <v>1</v>
          </cell>
          <cell r="DS3">
            <v>1</v>
          </cell>
          <cell r="DT3">
            <v>1</v>
          </cell>
          <cell r="DU3">
            <v>1</v>
          </cell>
          <cell r="DV3">
            <v>1</v>
          </cell>
          <cell r="DW3">
            <v>1</v>
          </cell>
          <cell r="DX3">
            <v>1</v>
          </cell>
          <cell r="DY3">
            <v>1</v>
          </cell>
        </row>
        <row r="4">
          <cell r="H4" t="str">
            <v>Ejec. Acum.</v>
          </cell>
          <cell r="I4">
            <v>0</v>
          </cell>
          <cell r="J4">
            <v>7.6530612244897957E-3</v>
          </cell>
          <cell r="K4">
            <v>3.0613265306122447E-2</v>
          </cell>
          <cell r="L4">
            <v>3.0612244897959183E-2</v>
          </cell>
          <cell r="M4">
            <v>3.0612244897959183E-2</v>
          </cell>
          <cell r="N4">
            <v>4.0816326530612242E-2</v>
          </cell>
          <cell r="O4">
            <v>5.1020408163265307E-2</v>
          </cell>
          <cell r="P4">
            <v>6.1224489795918366E-2</v>
          </cell>
          <cell r="Q4">
            <v>7.1428571428571425E-2</v>
          </cell>
          <cell r="R4">
            <v>8.1632653061224483E-2</v>
          </cell>
          <cell r="S4">
            <v>9.1836734693877542E-2</v>
          </cell>
          <cell r="T4">
            <v>7.1428571428571425E-2</v>
          </cell>
          <cell r="U4">
            <v>0.1020408163265306</v>
          </cell>
          <cell r="V4">
            <v>0.12244897959183672</v>
          </cell>
          <cell r="W4">
            <v>0.12244897959183672</v>
          </cell>
          <cell r="X4">
            <v>0.12244897959183672</v>
          </cell>
          <cell r="Y4">
            <v>0.12244897959183672</v>
          </cell>
          <cell r="Z4">
            <v>0.12244897959183672</v>
          </cell>
          <cell r="AA4">
            <v>0.12244897959183672</v>
          </cell>
          <cell r="AB4">
            <v>0.12244897959183672</v>
          </cell>
          <cell r="AC4">
            <v>0.12244897959183672</v>
          </cell>
          <cell r="AD4">
            <v>0.12244897959183672</v>
          </cell>
          <cell r="AE4">
            <v>0.12244897959183672</v>
          </cell>
          <cell r="AF4">
            <v>0.12244897959183672</v>
          </cell>
          <cell r="AG4">
            <v>0.12244897959183672</v>
          </cell>
          <cell r="AH4">
            <v>0.12244897959183672</v>
          </cell>
          <cell r="AI4">
            <v>0.12244897959183672</v>
          </cell>
          <cell r="AJ4">
            <v>0.12244897959183672</v>
          </cell>
          <cell r="AK4">
            <v>0.12244897959183672</v>
          </cell>
          <cell r="AL4">
            <v>0.12244897959183672</v>
          </cell>
          <cell r="AM4">
            <v>0.12244897959183672</v>
          </cell>
          <cell r="AN4">
            <v>0.12244897959183672</v>
          </cell>
          <cell r="AO4">
            <v>0.12244897959183672</v>
          </cell>
          <cell r="AP4">
            <v>0.12244897959183672</v>
          </cell>
          <cell r="AQ4">
            <v>0.12244897959183672</v>
          </cell>
          <cell r="AR4">
            <v>0.12244897959183672</v>
          </cell>
          <cell r="AS4">
            <v>0.12244897959183672</v>
          </cell>
          <cell r="AT4">
            <v>0.12244897959183672</v>
          </cell>
          <cell r="AU4">
            <v>0.12244897959183672</v>
          </cell>
          <cell r="AV4">
            <v>0.12244897959183672</v>
          </cell>
          <cell r="AW4">
            <v>0.12244897959183672</v>
          </cell>
          <cell r="AX4">
            <v>0.12244897959183672</v>
          </cell>
          <cell r="AY4">
            <v>0.12244897959183672</v>
          </cell>
          <cell r="AZ4">
            <v>0.12244897959183672</v>
          </cell>
          <cell r="BA4">
            <v>0.12244897959183672</v>
          </cell>
          <cell r="BB4">
            <v>0.12244897959183672</v>
          </cell>
          <cell r="BC4">
            <v>0.12244897959183672</v>
          </cell>
          <cell r="BD4">
            <v>0.12244897959183672</v>
          </cell>
          <cell r="BE4">
            <v>0.12244897959183672</v>
          </cell>
          <cell r="BF4">
            <v>0.12244897959183672</v>
          </cell>
          <cell r="BG4">
            <v>0.12244897959183672</v>
          </cell>
          <cell r="BH4">
            <v>0.12244897959183672</v>
          </cell>
          <cell r="BI4">
            <v>0.12244897959183672</v>
          </cell>
          <cell r="BJ4">
            <v>0.12244897959183672</v>
          </cell>
          <cell r="BK4">
            <v>0.12244897959183672</v>
          </cell>
          <cell r="BL4">
            <v>0.12244897959183672</v>
          </cell>
          <cell r="BM4">
            <v>0.12244897959183672</v>
          </cell>
          <cell r="BN4">
            <v>0.12244897959183672</v>
          </cell>
          <cell r="BO4">
            <v>0.12244897959183672</v>
          </cell>
          <cell r="BP4">
            <v>0.12244897959183672</v>
          </cell>
          <cell r="BQ4">
            <v>0.12244897959183672</v>
          </cell>
          <cell r="BR4">
            <v>0.12244897959183672</v>
          </cell>
          <cell r="BS4">
            <v>0.12244897959183672</v>
          </cell>
          <cell r="BT4">
            <v>0.12244897959183672</v>
          </cell>
          <cell r="BU4">
            <v>0.12244897959183672</v>
          </cell>
          <cell r="BV4">
            <v>0.12244897959183672</v>
          </cell>
          <cell r="BW4">
            <v>0.12244897959183672</v>
          </cell>
          <cell r="BX4">
            <v>0.12244897959183672</v>
          </cell>
          <cell r="BY4">
            <v>0.12244897959183672</v>
          </cell>
          <cell r="BZ4">
            <v>0.12244897959183672</v>
          </cell>
          <cell r="CA4">
            <v>0.12244897959183672</v>
          </cell>
          <cell r="CB4">
            <v>0.12244897959183672</v>
          </cell>
          <cell r="CC4">
            <v>0.12244897959183672</v>
          </cell>
          <cell r="CD4">
            <v>0.12244897959183672</v>
          </cell>
          <cell r="CE4">
            <v>0.12244897959183672</v>
          </cell>
          <cell r="CF4">
            <v>0.12244897959183672</v>
          </cell>
          <cell r="CG4">
            <v>0.12244897959183672</v>
          </cell>
          <cell r="CH4">
            <v>0.12244897959183672</v>
          </cell>
          <cell r="CI4">
            <v>0.12244897959183672</v>
          </cell>
          <cell r="CJ4">
            <v>0.12244897959183672</v>
          </cell>
          <cell r="CK4">
            <v>0.12244897959183672</v>
          </cell>
          <cell r="CL4">
            <v>0.12244897959183672</v>
          </cell>
          <cell r="CM4">
            <v>0.12244897959183672</v>
          </cell>
          <cell r="CN4">
            <v>0.12244897959183672</v>
          </cell>
          <cell r="CO4">
            <v>0.12244897959183672</v>
          </cell>
          <cell r="CP4">
            <v>0.12244897959183672</v>
          </cell>
          <cell r="CQ4">
            <v>0.12244897959183672</v>
          </cell>
          <cell r="CR4">
            <v>0.12244897959183672</v>
          </cell>
          <cell r="CS4">
            <v>0.12244897959183672</v>
          </cell>
          <cell r="CT4">
            <v>0.12244897959183672</v>
          </cell>
          <cell r="CU4">
            <v>0.12244897959183672</v>
          </cell>
          <cell r="CV4">
            <v>0.12244897959183672</v>
          </cell>
          <cell r="CW4">
            <v>0.12244897959183672</v>
          </cell>
          <cell r="CX4">
            <v>0.12244897959183672</v>
          </cell>
          <cell r="CY4">
            <v>0.12244897959183672</v>
          </cell>
          <cell r="CZ4">
            <v>0.12244897959183672</v>
          </cell>
          <cell r="DA4">
            <v>0.12244897959183672</v>
          </cell>
          <cell r="DB4">
            <v>0.12244897959183672</v>
          </cell>
          <cell r="DC4">
            <v>0.12244897959183672</v>
          </cell>
          <cell r="DD4">
            <v>0.12244897959183672</v>
          </cell>
          <cell r="DE4">
            <v>0.12244897959183672</v>
          </cell>
          <cell r="DF4">
            <v>0.12244897959183672</v>
          </cell>
          <cell r="DG4">
            <v>0.12244897959183672</v>
          </cell>
          <cell r="DH4">
            <v>0.12244897959183672</v>
          </cell>
          <cell r="DI4">
            <v>0.12244897959183672</v>
          </cell>
          <cell r="DJ4">
            <v>0.12244897959183672</v>
          </cell>
          <cell r="DK4">
            <v>0.12244897959183672</v>
          </cell>
          <cell r="DL4">
            <v>0.12244897959183672</v>
          </cell>
          <cell r="DM4">
            <v>0.12244897959183672</v>
          </cell>
          <cell r="DN4">
            <v>0.12244897959183672</v>
          </cell>
          <cell r="DO4">
            <v>0.12244897959183672</v>
          </cell>
          <cell r="DP4">
            <v>0.12244897959183672</v>
          </cell>
          <cell r="DQ4">
            <v>0.12244897959183672</v>
          </cell>
          <cell r="DR4">
            <v>0.12244897959183672</v>
          </cell>
          <cell r="DS4">
            <v>0.12244897959183672</v>
          </cell>
          <cell r="DT4">
            <v>0.12244897959183672</v>
          </cell>
          <cell r="DU4">
            <v>0.12244897959183672</v>
          </cell>
          <cell r="DV4">
            <v>0.12244897959183672</v>
          </cell>
          <cell r="DW4">
            <v>0.12244897959183672</v>
          </cell>
          <cell r="DX4">
            <v>0.12244897959183672</v>
          </cell>
          <cell r="DY4">
            <v>0.12244897959183672</v>
          </cell>
        </row>
        <row r="5">
          <cell r="A5" t="str">
            <v xml:space="preserve">DISEÑOS Y AJUSTES </v>
          </cell>
          <cell r="B5">
            <v>14</v>
          </cell>
          <cell r="C5">
            <v>38401</v>
          </cell>
          <cell r="D5">
            <v>38414</v>
          </cell>
          <cell r="E5">
            <v>5</v>
          </cell>
          <cell r="F5">
            <v>192</v>
          </cell>
          <cell r="G5">
            <v>0.12244897959183673</v>
          </cell>
          <cell r="H5" t="str">
            <v>Prog Acum.</v>
          </cell>
          <cell r="J5">
            <v>6.25E-2</v>
          </cell>
          <cell r="K5">
            <v>0.125</v>
          </cell>
          <cell r="L5">
            <v>0.18749999999999997</v>
          </cell>
          <cell r="M5">
            <v>0.32407407407407407</v>
          </cell>
          <cell r="N5">
            <v>0.39814814814814814</v>
          </cell>
          <cell r="O5">
            <v>0.47222222222222221</v>
          </cell>
          <cell r="P5">
            <v>0.54629629629629628</v>
          </cell>
          <cell r="Q5">
            <v>0.62037037037037035</v>
          </cell>
          <cell r="R5">
            <v>0.69444444444444431</v>
          </cell>
          <cell r="S5">
            <v>0.7685185185185186</v>
          </cell>
          <cell r="T5">
            <v>0.84259259259259256</v>
          </cell>
          <cell r="U5">
            <v>0.94444444444444442</v>
          </cell>
          <cell r="V5">
            <v>0.9722222222222221</v>
          </cell>
          <cell r="W5">
            <v>0.99999999999999989</v>
          </cell>
          <cell r="X5">
            <v>0.99999999999999989</v>
          </cell>
          <cell r="Y5">
            <v>0.99999999999999989</v>
          </cell>
          <cell r="Z5">
            <v>0.99999999999999989</v>
          </cell>
          <cell r="AA5">
            <v>0.99999999999999989</v>
          </cell>
          <cell r="AB5">
            <v>0.99999999999999989</v>
          </cell>
          <cell r="AC5">
            <v>0.99999999999999989</v>
          </cell>
          <cell r="AD5">
            <v>0.99999999999999989</v>
          </cell>
          <cell r="AE5">
            <v>0.99999999999999989</v>
          </cell>
          <cell r="AF5">
            <v>0.99999999999999989</v>
          </cell>
          <cell r="AG5">
            <v>0.99999999999999989</v>
          </cell>
          <cell r="AH5">
            <v>0.99999999999999989</v>
          </cell>
          <cell r="AI5">
            <v>0.99999999999999989</v>
          </cell>
          <cell r="AJ5">
            <v>0.99999999999999989</v>
          </cell>
          <cell r="AK5">
            <v>0.99999999999999989</v>
          </cell>
          <cell r="AL5">
            <v>0.99999999999999989</v>
          </cell>
          <cell r="AM5">
            <v>0.99999999999999989</v>
          </cell>
          <cell r="AN5">
            <v>0.99999999999999989</v>
          </cell>
          <cell r="AO5">
            <v>0.99999999999999989</v>
          </cell>
          <cell r="AP5">
            <v>0.99999999999999989</v>
          </cell>
          <cell r="AQ5">
            <v>0.99999999999999989</v>
          </cell>
          <cell r="AR5">
            <v>0.99999999999999989</v>
          </cell>
          <cell r="AS5">
            <v>0.99999999999999989</v>
          </cell>
          <cell r="AT5">
            <v>0.99999999999999989</v>
          </cell>
          <cell r="AU5">
            <v>0.99999999999999989</v>
          </cell>
          <cell r="AV5">
            <v>0.99999999999999989</v>
          </cell>
          <cell r="AW5">
            <v>0.99999999999999989</v>
          </cell>
          <cell r="AX5">
            <v>0.99999999999999989</v>
          </cell>
          <cell r="AY5">
            <v>0.99999999999999989</v>
          </cell>
          <cell r="AZ5">
            <v>0.99999999999999989</v>
          </cell>
          <cell r="BA5">
            <v>0.99999999999999989</v>
          </cell>
          <cell r="BB5">
            <v>0.99999999999999989</v>
          </cell>
          <cell r="BC5">
            <v>0.99999999999999989</v>
          </cell>
          <cell r="BD5">
            <v>0.99999999999999989</v>
          </cell>
          <cell r="BE5">
            <v>0.99999999999999989</v>
          </cell>
          <cell r="BF5">
            <v>0.99999999999999989</v>
          </cell>
          <cell r="BG5">
            <v>0.99999999999999989</v>
          </cell>
          <cell r="BH5">
            <v>0.99999999999999989</v>
          </cell>
          <cell r="BI5">
            <v>0.99999999999999989</v>
          </cell>
          <cell r="BJ5">
            <v>0.99999999999999989</v>
          </cell>
          <cell r="BK5">
            <v>0.99999999999999989</v>
          </cell>
          <cell r="BL5">
            <v>0.99999999999999989</v>
          </cell>
          <cell r="BM5">
            <v>0.99999999999999989</v>
          </cell>
          <cell r="BN5">
            <v>0.99999999999999989</v>
          </cell>
          <cell r="BO5">
            <v>0.99999999999999989</v>
          </cell>
          <cell r="BP5">
            <v>0.99999999999999989</v>
          </cell>
          <cell r="BQ5">
            <v>0.99999999999999989</v>
          </cell>
          <cell r="BR5">
            <v>0.99999999999999989</v>
          </cell>
          <cell r="BS5">
            <v>0.99999999999999989</v>
          </cell>
          <cell r="BT5">
            <v>0.99999999999999989</v>
          </cell>
          <cell r="BU5">
            <v>0.99999999999999989</v>
          </cell>
          <cell r="BV5">
            <v>0.99999999999999989</v>
          </cell>
          <cell r="BW5">
            <v>0.99999999999999989</v>
          </cell>
          <cell r="BX5">
            <v>0.99999999999999989</v>
          </cell>
          <cell r="BY5">
            <v>0.99999999999999989</v>
          </cell>
          <cell r="BZ5">
            <v>0.99999999999999989</v>
          </cell>
          <cell r="CA5">
            <v>0.99999999999999989</v>
          </cell>
          <cell r="CB5">
            <v>0.99999999999999989</v>
          </cell>
          <cell r="CC5">
            <v>0.99999999999999989</v>
          </cell>
          <cell r="CD5">
            <v>0.99999999999999989</v>
          </cell>
          <cell r="CE5">
            <v>0.99999999999999989</v>
          </cell>
          <cell r="CF5">
            <v>0.99999999999999989</v>
          </cell>
          <cell r="CG5">
            <v>0.99999999999999989</v>
          </cell>
          <cell r="CH5">
            <v>0.99999999999999989</v>
          </cell>
          <cell r="CI5">
            <v>0.99999999999999989</v>
          </cell>
          <cell r="CJ5">
            <v>0.99999999999999989</v>
          </cell>
          <cell r="CK5">
            <v>0.99999999999999989</v>
          </cell>
          <cell r="CL5">
            <v>0.99999999999999989</v>
          </cell>
          <cell r="CM5">
            <v>0.99999999999999989</v>
          </cell>
          <cell r="CN5">
            <v>0.99999999999999989</v>
          </cell>
          <cell r="CO5">
            <v>0.99999999999999989</v>
          </cell>
          <cell r="CP5">
            <v>0.99999999999999989</v>
          </cell>
          <cell r="CQ5">
            <v>0.99999999999999989</v>
          </cell>
          <cell r="CR5">
            <v>0.99999999999999989</v>
          </cell>
          <cell r="CS5">
            <v>0.99999999999999989</v>
          </cell>
          <cell r="CT5">
            <v>0.99999999999999989</v>
          </cell>
          <cell r="CU5">
            <v>0.99999999999999989</v>
          </cell>
          <cell r="CV5">
            <v>0.99999999999999989</v>
          </cell>
          <cell r="CW5">
            <v>0.99999999999999989</v>
          </cell>
          <cell r="CX5">
            <v>0.99999999999999989</v>
          </cell>
          <cell r="CY5">
            <v>0.99999999999999989</v>
          </cell>
          <cell r="CZ5">
            <v>0.99999999999999989</v>
          </cell>
          <cell r="DA5">
            <v>0.99999999999999989</v>
          </cell>
          <cell r="DB5">
            <v>0.99999999999999989</v>
          </cell>
          <cell r="DC5">
            <v>0.99999999999999989</v>
          </cell>
          <cell r="DD5">
            <v>0.99999999999999989</v>
          </cell>
          <cell r="DE5">
            <v>0.99999999999999989</v>
          </cell>
          <cell r="DF5">
            <v>0.99999999999999989</v>
          </cell>
          <cell r="DG5">
            <v>0.99999999999999989</v>
          </cell>
          <cell r="DH5">
            <v>0.99999999999999989</v>
          </cell>
          <cell r="DI5">
            <v>0.99999999999999989</v>
          </cell>
          <cell r="DJ5">
            <v>0.99999999999999989</v>
          </cell>
          <cell r="DK5">
            <v>0.99999999999999989</v>
          </cell>
          <cell r="DL5">
            <v>0.99999999999999989</v>
          </cell>
          <cell r="DM5">
            <v>0.99999999999999989</v>
          </cell>
          <cell r="DN5">
            <v>0.99999999999999989</v>
          </cell>
          <cell r="DO5">
            <v>0.99999999999999989</v>
          </cell>
          <cell r="DP5">
            <v>0.99999999999999989</v>
          </cell>
          <cell r="DQ5">
            <v>0.99999999999999989</v>
          </cell>
          <cell r="DR5">
            <v>0.99999999999999989</v>
          </cell>
          <cell r="DS5">
            <v>0.99999999999999989</v>
          </cell>
          <cell r="DT5">
            <v>0.99999999999999989</v>
          </cell>
          <cell r="DU5">
            <v>0.99999999999999989</v>
          </cell>
          <cell r="DV5">
            <v>0.99999999999999989</v>
          </cell>
          <cell r="DW5">
            <v>0.99999999999999989</v>
          </cell>
          <cell r="DX5">
            <v>0.99999999999999989</v>
          </cell>
          <cell r="DY5">
            <v>0.99999999999999989</v>
          </cell>
        </row>
        <row r="6">
          <cell r="H6" t="str">
            <v>Ejec. Acum.</v>
          </cell>
          <cell r="J6">
            <v>6.25E-2</v>
          </cell>
          <cell r="K6">
            <v>0.25000833333333333</v>
          </cell>
          <cell r="L6">
            <v>0.25</v>
          </cell>
          <cell r="M6">
            <v>0.25</v>
          </cell>
          <cell r="N6">
            <v>0.33333333333333331</v>
          </cell>
          <cell r="O6">
            <v>0.41666666666666669</v>
          </cell>
          <cell r="P6">
            <v>0.5</v>
          </cell>
          <cell r="Q6">
            <v>0.58333333333333326</v>
          </cell>
          <cell r="R6">
            <v>0.66666666666666663</v>
          </cell>
          <cell r="S6">
            <v>0.74999999999999989</v>
          </cell>
          <cell r="T6">
            <v>0.58333333333333326</v>
          </cell>
          <cell r="U6">
            <v>0.83333333333333326</v>
          </cell>
          <cell r="V6">
            <v>0.99999999999999989</v>
          </cell>
          <cell r="W6">
            <v>0.99999999999999989</v>
          </cell>
          <cell r="X6">
            <v>0.99999999999999989</v>
          </cell>
          <cell r="Y6">
            <v>0.99999999999999989</v>
          </cell>
          <cell r="Z6">
            <v>0.99999999999999989</v>
          </cell>
          <cell r="AA6">
            <v>0.99999999999999989</v>
          </cell>
          <cell r="AB6">
            <v>0.99999999999999989</v>
          </cell>
          <cell r="AC6">
            <v>0.99999999999999989</v>
          </cell>
          <cell r="AD6">
            <v>0.99999999999999989</v>
          </cell>
          <cell r="AE6">
            <v>0.99999999999999989</v>
          </cell>
          <cell r="AF6">
            <v>0.99999999999999989</v>
          </cell>
          <cell r="AG6">
            <v>0.99999999999999989</v>
          </cell>
          <cell r="AH6">
            <v>0.99999999999999989</v>
          </cell>
          <cell r="AI6">
            <v>0.99999999999999989</v>
          </cell>
          <cell r="AJ6">
            <v>0.99999999999999989</v>
          </cell>
          <cell r="AK6">
            <v>0.99999999999999989</v>
          </cell>
          <cell r="AL6">
            <v>0.99999999999999989</v>
          </cell>
          <cell r="AM6">
            <v>0.99999999999999989</v>
          </cell>
          <cell r="AN6">
            <v>0.99999999999999989</v>
          </cell>
          <cell r="AO6">
            <v>0.99999999999999989</v>
          </cell>
          <cell r="AP6">
            <v>0.99999999999999989</v>
          </cell>
          <cell r="AQ6">
            <v>0.99999999999999989</v>
          </cell>
          <cell r="AR6">
            <v>0.99999999999999989</v>
          </cell>
          <cell r="AS6">
            <v>0.99999999999999989</v>
          </cell>
          <cell r="AT6">
            <v>0.99999999999999989</v>
          </cell>
          <cell r="AU6">
            <v>0.99999999999999989</v>
          </cell>
          <cell r="AV6">
            <v>0.99999999999999989</v>
          </cell>
          <cell r="AW6">
            <v>0.99999999999999989</v>
          </cell>
          <cell r="AX6">
            <v>0.99999999999999989</v>
          </cell>
          <cell r="AY6">
            <v>0.99999999999999989</v>
          </cell>
          <cell r="AZ6">
            <v>0.99999999999999989</v>
          </cell>
          <cell r="BA6">
            <v>0.99999999999999989</v>
          </cell>
          <cell r="BB6">
            <v>0.99999999999999989</v>
          </cell>
          <cell r="BC6">
            <v>0.99999999999999989</v>
          </cell>
          <cell r="BD6">
            <v>0.99999999999999989</v>
          </cell>
          <cell r="BE6">
            <v>0.99999999999999989</v>
          </cell>
          <cell r="BF6">
            <v>0.99999999999999989</v>
          </cell>
          <cell r="BG6">
            <v>0.99999999999999989</v>
          </cell>
          <cell r="BH6">
            <v>0.99999999999999989</v>
          </cell>
          <cell r="BI6">
            <v>0.99999999999999989</v>
          </cell>
          <cell r="BJ6">
            <v>0.99999999999999989</v>
          </cell>
          <cell r="BK6">
            <v>0.99999999999999989</v>
          </cell>
          <cell r="BL6">
            <v>0.99999999999999989</v>
          </cell>
          <cell r="BM6">
            <v>0.99999999999999989</v>
          </cell>
          <cell r="BN6">
            <v>0.99999999999999989</v>
          </cell>
          <cell r="BO6">
            <v>0.99999999999999989</v>
          </cell>
          <cell r="BP6">
            <v>0.99999999999999989</v>
          </cell>
          <cell r="BQ6">
            <v>0.99999999999999989</v>
          </cell>
          <cell r="BR6">
            <v>0.99999999999999989</v>
          </cell>
          <cell r="BS6">
            <v>0.99999999999999989</v>
          </cell>
          <cell r="BT6">
            <v>0.99999999999999989</v>
          </cell>
          <cell r="BU6">
            <v>0.99999999999999989</v>
          </cell>
          <cell r="BV6">
            <v>0.99999999999999989</v>
          </cell>
          <cell r="BW6">
            <v>0.99999999999999989</v>
          </cell>
          <cell r="BX6">
            <v>0.99999999999999989</v>
          </cell>
          <cell r="BY6">
            <v>0.99999999999999989</v>
          </cell>
          <cell r="BZ6">
            <v>0.99999999999999989</v>
          </cell>
          <cell r="CA6">
            <v>0.99999999999999989</v>
          </cell>
          <cell r="CB6">
            <v>0.99999999999999989</v>
          </cell>
          <cell r="CC6">
            <v>0.99999999999999989</v>
          </cell>
          <cell r="CD6">
            <v>0.99999999999999989</v>
          </cell>
          <cell r="CE6">
            <v>0.99999999999999989</v>
          </cell>
          <cell r="CF6">
            <v>0.99999999999999989</v>
          </cell>
          <cell r="CG6">
            <v>0.99999999999999989</v>
          </cell>
          <cell r="CH6">
            <v>0.99999999999999989</v>
          </cell>
          <cell r="CI6">
            <v>0.99999999999999989</v>
          </cell>
          <cell r="CJ6">
            <v>0.99999999999999989</v>
          </cell>
          <cell r="CK6">
            <v>0.99999999999999989</v>
          </cell>
          <cell r="CL6">
            <v>0.99999999999999989</v>
          </cell>
          <cell r="CM6">
            <v>0.99999999999999989</v>
          </cell>
          <cell r="CN6">
            <v>0.99999999999999989</v>
          </cell>
          <cell r="CO6">
            <v>0.99999999999999989</v>
          </cell>
          <cell r="CP6">
            <v>0.99999999999999989</v>
          </cell>
          <cell r="CQ6">
            <v>0.99999999999999989</v>
          </cell>
          <cell r="CR6">
            <v>0.99999999999999989</v>
          </cell>
          <cell r="CS6">
            <v>0.99999999999999989</v>
          </cell>
          <cell r="CT6">
            <v>0.99999999999999989</v>
          </cell>
          <cell r="CU6">
            <v>0.99999999999999989</v>
          </cell>
          <cell r="CV6">
            <v>0.99999999999999989</v>
          </cell>
          <cell r="CW6">
            <v>0.99999999999999989</v>
          </cell>
          <cell r="CX6">
            <v>0.99999999999999989</v>
          </cell>
          <cell r="CY6">
            <v>0.99999999999999989</v>
          </cell>
          <cell r="CZ6">
            <v>0.99999999999999989</v>
          </cell>
          <cell r="DA6">
            <v>0.99999999999999989</v>
          </cell>
          <cell r="DB6">
            <v>0.99999999999999989</v>
          </cell>
          <cell r="DC6">
            <v>0.99999999999999989</v>
          </cell>
          <cell r="DD6">
            <v>0.99999999999999989</v>
          </cell>
          <cell r="DE6">
            <v>0.99999999999999989</v>
          </cell>
          <cell r="DF6">
            <v>0.99999999999999989</v>
          </cell>
          <cell r="DG6">
            <v>0.99999999999999989</v>
          </cell>
          <cell r="DH6">
            <v>0.99999999999999989</v>
          </cell>
          <cell r="DI6">
            <v>0.99999999999999989</v>
          </cell>
          <cell r="DJ6">
            <v>0.99999999999999989</v>
          </cell>
          <cell r="DK6">
            <v>0.99999999999999989</v>
          </cell>
          <cell r="DL6">
            <v>0.99999999999999989</v>
          </cell>
          <cell r="DM6">
            <v>0.99999999999999989</v>
          </cell>
          <cell r="DN6">
            <v>0.99999999999999989</v>
          </cell>
          <cell r="DO6">
            <v>0.99999999999999989</v>
          </cell>
          <cell r="DP6">
            <v>0.99999999999999989</v>
          </cell>
          <cell r="DQ6">
            <v>0.99999999999999989</v>
          </cell>
          <cell r="DR6">
            <v>0.99999999999999989</v>
          </cell>
          <cell r="DS6">
            <v>0.99999999999999989</v>
          </cell>
          <cell r="DT6">
            <v>0.99999999999999989</v>
          </cell>
          <cell r="DU6">
            <v>0.99999999999999989</v>
          </cell>
          <cell r="DV6">
            <v>0.99999999999999989</v>
          </cell>
          <cell r="DW6">
            <v>0.99999999999999989</v>
          </cell>
          <cell r="DX6">
            <v>0.99999999999999989</v>
          </cell>
          <cell r="DY6">
            <v>0.99999999999999989</v>
          </cell>
        </row>
        <row r="7">
          <cell r="A7" t="str">
            <v>Recoleccion de datos</v>
          </cell>
          <cell r="B7">
            <v>3</v>
          </cell>
          <cell r="C7">
            <v>38401</v>
          </cell>
          <cell r="D7">
            <v>38404</v>
          </cell>
          <cell r="E7">
            <v>2</v>
          </cell>
          <cell r="F7">
            <v>48</v>
          </cell>
          <cell r="G7">
            <v>3.0612244897959183E-2</v>
          </cell>
          <cell r="H7" t="str">
            <v>Prog Acum.</v>
          </cell>
          <cell r="I7">
            <v>0</v>
          </cell>
          <cell r="J7">
            <v>0.25</v>
          </cell>
          <cell r="K7">
            <v>0.5</v>
          </cell>
          <cell r="L7">
            <v>0.75</v>
          </cell>
          <cell r="M7">
            <v>1</v>
          </cell>
          <cell r="N7">
            <v>1</v>
          </cell>
          <cell r="O7">
            <v>1</v>
          </cell>
          <cell r="P7">
            <v>1</v>
          </cell>
          <cell r="Q7">
            <v>1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1</v>
          </cell>
          <cell r="W7">
            <v>1</v>
          </cell>
          <cell r="X7">
            <v>1</v>
          </cell>
          <cell r="Y7">
            <v>1</v>
          </cell>
          <cell r="Z7">
            <v>1</v>
          </cell>
          <cell r="AA7">
            <v>1</v>
          </cell>
          <cell r="AB7">
            <v>1</v>
          </cell>
          <cell r="AC7">
            <v>1</v>
          </cell>
          <cell r="AD7">
            <v>1</v>
          </cell>
          <cell r="AE7">
            <v>1</v>
          </cell>
          <cell r="AF7">
            <v>1</v>
          </cell>
          <cell r="AG7">
            <v>1</v>
          </cell>
          <cell r="AH7">
            <v>1</v>
          </cell>
          <cell r="AI7">
            <v>1</v>
          </cell>
          <cell r="AJ7">
            <v>1</v>
          </cell>
          <cell r="AK7">
            <v>1</v>
          </cell>
          <cell r="AL7">
            <v>1</v>
          </cell>
          <cell r="AM7">
            <v>1</v>
          </cell>
          <cell r="AN7">
            <v>1</v>
          </cell>
          <cell r="AO7">
            <v>1</v>
          </cell>
          <cell r="AP7">
            <v>1</v>
          </cell>
          <cell r="AQ7">
            <v>1</v>
          </cell>
          <cell r="AR7">
            <v>1</v>
          </cell>
          <cell r="AS7">
            <v>1</v>
          </cell>
          <cell r="AT7">
            <v>1</v>
          </cell>
          <cell r="AU7">
            <v>1</v>
          </cell>
          <cell r="AV7">
            <v>1</v>
          </cell>
          <cell r="AW7">
            <v>1</v>
          </cell>
          <cell r="AX7">
            <v>1</v>
          </cell>
          <cell r="AY7">
            <v>1</v>
          </cell>
          <cell r="AZ7">
            <v>1</v>
          </cell>
          <cell r="BA7">
            <v>1</v>
          </cell>
          <cell r="BB7">
            <v>1</v>
          </cell>
          <cell r="BC7">
            <v>1</v>
          </cell>
          <cell r="BD7">
            <v>1</v>
          </cell>
          <cell r="BE7">
            <v>1</v>
          </cell>
          <cell r="BF7">
            <v>1</v>
          </cell>
          <cell r="BG7">
            <v>1</v>
          </cell>
          <cell r="BH7">
            <v>1</v>
          </cell>
          <cell r="BI7">
            <v>1</v>
          </cell>
          <cell r="BJ7">
            <v>1</v>
          </cell>
          <cell r="BK7">
            <v>1</v>
          </cell>
          <cell r="BL7">
            <v>1</v>
          </cell>
          <cell r="BM7">
            <v>1</v>
          </cell>
          <cell r="BN7">
            <v>1</v>
          </cell>
          <cell r="BO7">
            <v>1</v>
          </cell>
          <cell r="BP7">
            <v>1</v>
          </cell>
          <cell r="BQ7">
            <v>1</v>
          </cell>
          <cell r="BR7">
            <v>1</v>
          </cell>
          <cell r="BS7">
            <v>1</v>
          </cell>
          <cell r="BT7">
            <v>1</v>
          </cell>
          <cell r="BU7">
            <v>1</v>
          </cell>
          <cell r="BV7">
            <v>1</v>
          </cell>
          <cell r="BW7">
            <v>1</v>
          </cell>
          <cell r="BX7">
            <v>1</v>
          </cell>
          <cell r="BY7">
            <v>1</v>
          </cell>
          <cell r="BZ7">
            <v>1</v>
          </cell>
          <cell r="CA7">
            <v>1</v>
          </cell>
          <cell r="CB7">
            <v>1</v>
          </cell>
          <cell r="CC7">
            <v>1</v>
          </cell>
          <cell r="CD7">
            <v>1</v>
          </cell>
          <cell r="CE7">
            <v>1</v>
          </cell>
          <cell r="CF7">
            <v>1</v>
          </cell>
          <cell r="CG7">
            <v>1</v>
          </cell>
          <cell r="CH7">
            <v>1</v>
          </cell>
          <cell r="CI7">
            <v>1</v>
          </cell>
          <cell r="CJ7">
            <v>1</v>
          </cell>
          <cell r="CK7">
            <v>1</v>
          </cell>
          <cell r="CL7">
            <v>1</v>
          </cell>
          <cell r="CM7">
            <v>1</v>
          </cell>
          <cell r="CN7">
            <v>1</v>
          </cell>
          <cell r="CO7">
            <v>1</v>
          </cell>
          <cell r="CP7">
            <v>1</v>
          </cell>
          <cell r="CQ7">
            <v>1</v>
          </cell>
          <cell r="CR7">
            <v>1</v>
          </cell>
          <cell r="CS7">
            <v>1</v>
          </cell>
          <cell r="CT7">
            <v>1</v>
          </cell>
          <cell r="CU7">
            <v>1</v>
          </cell>
          <cell r="CV7">
            <v>1</v>
          </cell>
          <cell r="CW7">
            <v>1</v>
          </cell>
          <cell r="CX7">
            <v>1</v>
          </cell>
          <cell r="CY7">
            <v>1</v>
          </cell>
          <cell r="CZ7">
            <v>1</v>
          </cell>
          <cell r="DA7">
            <v>1</v>
          </cell>
          <cell r="DB7">
            <v>1</v>
          </cell>
          <cell r="DC7">
            <v>1</v>
          </cell>
          <cell r="DD7">
            <v>1</v>
          </cell>
          <cell r="DE7">
            <v>1</v>
          </cell>
          <cell r="DF7">
            <v>1</v>
          </cell>
          <cell r="DG7">
            <v>1</v>
          </cell>
          <cell r="DH7">
            <v>1</v>
          </cell>
          <cell r="DI7">
            <v>1</v>
          </cell>
          <cell r="DJ7">
            <v>1</v>
          </cell>
          <cell r="DK7">
            <v>1</v>
          </cell>
          <cell r="DL7">
            <v>1</v>
          </cell>
          <cell r="DM7">
            <v>1</v>
          </cell>
          <cell r="DN7">
            <v>1</v>
          </cell>
          <cell r="DO7">
            <v>1</v>
          </cell>
          <cell r="DP7">
            <v>1</v>
          </cell>
          <cell r="DQ7">
            <v>1</v>
          </cell>
          <cell r="DR7">
            <v>1</v>
          </cell>
          <cell r="DS7">
            <v>1</v>
          </cell>
          <cell r="DT7">
            <v>1</v>
          </cell>
          <cell r="DU7">
            <v>1</v>
          </cell>
          <cell r="DV7">
            <v>1</v>
          </cell>
          <cell r="DW7">
            <v>1</v>
          </cell>
          <cell r="DX7">
            <v>1</v>
          </cell>
          <cell r="DY7">
            <v>1</v>
          </cell>
        </row>
        <row r="8">
          <cell r="H8" t="str">
            <v>Ejec. Acum.</v>
          </cell>
          <cell r="J8">
            <v>0.25</v>
          </cell>
          <cell r="K8">
            <v>0.66669999999999996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>
            <v>1</v>
          </cell>
          <cell r="T8">
            <v>1</v>
          </cell>
          <cell r="U8">
            <v>1</v>
          </cell>
          <cell r="V8">
            <v>1</v>
          </cell>
          <cell r="W8">
            <v>1</v>
          </cell>
          <cell r="X8">
            <v>1</v>
          </cell>
          <cell r="Y8">
            <v>1</v>
          </cell>
          <cell r="Z8">
            <v>1</v>
          </cell>
          <cell r="AA8">
            <v>1</v>
          </cell>
          <cell r="AB8">
            <v>1</v>
          </cell>
          <cell r="AC8">
            <v>1</v>
          </cell>
          <cell r="AD8">
            <v>1</v>
          </cell>
          <cell r="AE8">
            <v>1</v>
          </cell>
          <cell r="AF8">
            <v>1</v>
          </cell>
          <cell r="AG8">
            <v>1</v>
          </cell>
          <cell r="AH8">
            <v>1</v>
          </cell>
          <cell r="AI8">
            <v>1</v>
          </cell>
          <cell r="AJ8">
            <v>1</v>
          </cell>
          <cell r="AK8">
            <v>1</v>
          </cell>
          <cell r="AL8">
            <v>1</v>
          </cell>
          <cell r="AM8">
            <v>1</v>
          </cell>
          <cell r="AN8">
            <v>1</v>
          </cell>
          <cell r="AO8">
            <v>1</v>
          </cell>
          <cell r="AP8">
            <v>1</v>
          </cell>
          <cell r="AQ8">
            <v>1</v>
          </cell>
          <cell r="AR8">
            <v>1</v>
          </cell>
          <cell r="AS8">
            <v>1</v>
          </cell>
          <cell r="AT8">
            <v>1</v>
          </cell>
          <cell r="AU8">
            <v>1</v>
          </cell>
          <cell r="AV8">
            <v>1</v>
          </cell>
          <cell r="AW8">
            <v>1</v>
          </cell>
          <cell r="AX8">
            <v>1</v>
          </cell>
          <cell r="AY8">
            <v>1</v>
          </cell>
          <cell r="AZ8">
            <v>1</v>
          </cell>
          <cell r="BA8">
            <v>1</v>
          </cell>
          <cell r="BB8">
            <v>1</v>
          </cell>
          <cell r="BC8">
            <v>1</v>
          </cell>
          <cell r="BD8">
            <v>1</v>
          </cell>
          <cell r="BE8">
            <v>1</v>
          </cell>
          <cell r="BF8">
            <v>1</v>
          </cell>
          <cell r="BG8">
            <v>1</v>
          </cell>
          <cell r="BH8">
            <v>1</v>
          </cell>
          <cell r="BI8">
            <v>1</v>
          </cell>
          <cell r="BJ8">
            <v>1</v>
          </cell>
          <cell r="BK8">
            <v>1</v>
          </cell>
          <cell r="BL8">
            <v>1</v>
          </cell>
          <cell r="BM8">
            <v>1</v>
          </cell>
          <cell r="BN8">
            <v>1</v>
          </cell>
          <cell r="BO8">
            <v>1</v>
          </cell>
          <cell r="BP8">
            <v>1</v>
          </cell>
          <cell r="BQ8">
            <v>1</v>
          </cell>
          <cell r="BR8">
            <v>1</v>
          </cell>
          <cell r="BS8">
            <v>1</v>
          </cell>
          <cell r="BT8">
            <v>1</v>
          </cell>
          <cell r="BU8">
            <v>1</v>
          </cell>
          <cell r="BV8">
            <v>1</v>
          </cell>
          <cell r="BW8">
            <v>1</v>
          </cell>
          <cell r="BX8">
            <v>1</v>
          </cell>
          <cell r="BY8">
            <v>1</v>
          </cell>
          <cell r="BZ8">
            <v>1</v>
          </cell>
          <cell r="CA8">
            <v>1</v>
          </cell>
          <cell r="CB8">
            <v>1</v>
          </cell>
          <cell r="CC8">
            <v>1</v>
          </cell>
          <cell r="CD8">
            <v>1</v>
          </cell>
          <cell r="CE8">
            <v>1</v>
          </cell>
          <cell r="CF8">
            <v>1</v>
          </cell>
          <cell r="CG8">
            <v>1</v>
          </cell>
          <cell r="CH8">
            <v>1</v>
          </cell>
          <cell r="CI8">
            <v>1</v>
          </cell>
          <cell r="CJ8">
            <v>1</v>
          </cell>
          <cell r="CK8">
            <v>1</v>
          </cell>
          <cell r="CL8">
            <v>1</v>
          </cell>
          <cell r="CM8">
            <v>1</v>
          </cell>
          <cell r="CN8">
            <v>1</v>
          </cell>
          <cell r="CO8">
            <v>1</v>
          </cell>
          <cell r="CP8">
            <v>1</v>
          </cell>
          <cell r="CQ8">
            <v>1</v>
          </cell>
          <cell r="CR8">
            <v>1</v>
          </cell>
          <cell r="CS8">
            <v>1</v>
          </cell>
          <cell r="CT8">
            <v>1</v>
          </cell>
          <cell r="CU8">
            <v>1</v>
          </cell>
          <cell r="CV8">
            <v>1</v>
          </cell>
          <cell r="CW8">
            <v>1</v>
          </cell>
          <cell r="CX8">
            <v>1</v>
          </cell>
          <cell r="CY8">
            <v>1</v>
          </cell>
          <cell r="CZ8">
            <v>1</v>
          </cell>
          <cell r="DA8">
            <v>1</v>
          </cell>
          <cell r="DB8">
            <v>1</v>
          </cell>
          <cell r="DC8">
            <v>1</v>
          </cell>
          <cell r="DD8">
            <v>1</v>
          </cell>
          <cell r="DE8">
            <v>1</v>
          </cell>
          <cell r="DF8">
            <v>1</v>
          </cell>
          <cell r="DG8">
            <v>1</v>
          </cell>
          <cell r="DH8">
            <v>1</v>
          </cell>
          <cell r="DI8">
            <v>1</v>
          </cell>
          <cell r="DJ8">
            <v>1</v>
          </cell>
          <cell r="DK8">
            <v>1</v>
          </cell>
          <cell r="DL8">
            <v>1</v>
          </cell>
          <cell r="DM8">
            <v>1</v>
          </cell>
          <cell r="DN8">
            <v>1</v>
          </cell>
          <cell r="DO8">
            <v>1</v>
          </cell>
          <cell r="DP8">
            <v>1</v>
          </cell>
          <cell r="DQ8">
            <v>1</v>
          </cell>
          <cell r="DR8">
            <v>1</v>
          </cell>
          <cell r="DS8">
            <v>1</v>
          </cell>
          <cell r="DT8">
            <v>1</v>
          </cell>
          <cell r="DU8">
            <v>1</v>
          </cell>
          <cell r="DV8">
            <v>1</v>
          </cell>
          <cell r="DW8">
            <v>1</v>
          </cell>
          <cell r="DX8">
            <v>1</v>
          </cell>
          <cell r="DY8">
            <v>1</v>
          </cell>
        </row>
        <row r="9">
          <cell r="A9" t="str">
            <v>diseño</v>
          </cell>
          <cell r="B9">
            <v>8</v>
          </cell>
          <cell r="C9">
            <v>38404</v>
          </cell>
          <cell r="D9">
            <v>38412</v>
          </cell>
          <cell r="E9">
            <v>2</v>
          </cell>
          <cell r="F9">
            <v>128</v>
          </cell>
          <cell r="G9">
            <v>8.1632653061224483E-2</v>
          </cell>
          <cell r="H9" t="str">
            <v>Prog Acum.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0.1111111111111111</v>
          </cell>
          <cell r="N9">
            <v>0.22222222222222221</v>
          </cell>
          <cell r="O9">
            <v>0.33333333333333331</v>
          </cell>
          <cell r="P9">
            <v>0.44444444444444442</v>
          </cell>
          <cell r="Q9">
            <v>0.55555555555555558</v>
          </cell>
          <cell r="R9">
            <v>0.66666666666666663</v>
          </cell>
          <cell r="S9">
            <v>0.77777777777777779</v>
          </cell>
          <cell r="T9">
            <v>0.88888888888888884</v>
          </cell>
          <cell r="U9">
            <v>1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1</v>
          </cell>
          <cell r="AA9">
            <v>1</v>
          </cell>
          <cell r="AB9">
            <v>1</v>
          </cell>
          <cell r="AC9">
            <v>1</v>
          </cell>
          <cell r="AD9">
            <v>1</v>
          </cell>
          <cell r="AE9">
            <v>1</v>
          </cell>
          <cell r="AF9">
            <v>1</v>
          </cell>
          <cell r="AG9">
            <v>1</v>
          </cell>
          <cell r="AH9">
            <v>1</v>
          </cell>
          <cell r="AI9">
            <v>1</v>
          </cell>
          <cell r="AJ9">
            <v>1</v>
          </cell>
          <cell r="AK9">
            <v>1</v>
          </cell>
          <cell r="AL9">
            <v>1</v>
          </cell>
          <cell r="AM9">
            <v>1</v>
          </cell>
          <cell r="AN9">
            <v>1</v>
          </cell>
          <cell r="AO9">
            <v>1</v>
          </cell>
          <cell r="AP9">
            <v>1</v>
          </cell>
          <cell r="AQ9">
            <v>1</v>
          </cell>
          <cell r="AR9">
            <v>1</v>
          </cell>
          <cell r="AS9">
            <v>1</v>
          </cell>
          <cell r="AT9">
            <v>1</v>
          </cell>
          <cell r="AU9">
            <v>1</v>
          </cell>
          <cell r="AV9">
            <v>1</v>
          </cell>
          <cell r="AW9">
            <v>1</v>
          </cell>
          <cell r="AX9">
            <v>1</v>
          </cell>
          <cell r="AY9">
            <v>1</v>
          </cell>
          <cell r="AZ9">
            <v>1</v>
          </cell>
          <cell r="BA9">
            <v>1</v>
          </cell>
          <cell r="BB9">
            <v>1</v>
          </cell>
          <cell r="BC9">
            <v>1</v>
          </cell>
          <cell r="BD9">
            <v>1</v>
          </cell>
          <cell r="BE9">
            <v>1</v>
          </cell>
          <cell r="BF9">
            <v>1</v>
          </cell>
          <cell r="BG9">
            <v>1</v>
          </cell>
          <cell r="BH9">
            <v>1</v>
          </cell>
          <cell r="BI9">
            <v>1</v>
          </cell>
          <cell r="BJ9">
            <v>1</v>
          </cell>
          <cell r="BK9">
            <v>1</v>
          </cell>
          <cell r="BL9">
            <v>1</v>
          </cell>
          <cell r="BM9">
            <v>1</v>
          </cell>
          <cell r="BN9">
            <v>1</v>
          </cell>
          <cell r="BO9">
            <v>1</v>
          </cell>
          <cell r="BP9">
            <v>1</v>
          </cell>
          <cell r="BQ9">
            <v>1</v>
          </cell>
          <cell r="BR9">
            <v>1</v>
          </cell>
          <cell r="BS9">
            <v>1</v>
          </cell>
          <cell r="BT9">
            <v>1</v>
          </cell>
          <cell r="BU9">
            <v>1</v>
          </cell>
          <cell r="BV9">
            <v>1</v>
          </cell>
          <cell r="BW9">
            <v>1</v>
          </cell>
          <cell r="BX9">
            <v>1</v>
          </cell>
          <cell r="BY9">
            <v>1</v>
          </cell>
          <cell r="BZ9">
            <v>1</v>
          </cell>
          <cell r="CA9">
            <v>1</v>
          </cell>
          <cell r="CB9">
            <v>1</v>
          </cell>
          <cell r="CC9">
            <v>1</v>
          </cell>
          <cell r="CD9">
            <v>1</v>
          </cell>
          <cell r="CE9">
            <v>1</v>
          </cell>
          <cell r="CF9">
            <v>1</v>
          </cell>
          <cell r="CG9">
            <v>1</v>
          </cell>
          <cell r="CH9">
            <v>1</v>
          </cell>
          <cell r="CI9">
            <v>1</v>
          </cell>
          <cell r="CJ9">
            <v>1</v>
          </cell>
          <cell r="CK9">
            <v>1</v>
          </cell>
          <cell r="CL9">
            <v>1</v>
          </cell>
          <cell r="CM9">
            <v>1</v>
          </cell>
          <cell r="CN9">
            <v>1</v>
          </cell>
          <cell r="CO9">
            <v>1</v>
          </cell>
          <cell r="CP9">
            <v>1</v>
          </cell>
          <cell r="CQ9">
            <v>1</v>
          </cell>
          <cell r="CR9">
            <v>1</v>
          </cell>
          <cell r="CS9">
            <v>1</v>
          </cell>
          <cell r="CT9">
            <v>1</v>
          </cell>
          <cell r="CU9">
            <v>1</v>
          </cell>
          <cell r="CV9">
            <v>1</v>
          </cell>
          <cell r="CW9">
            <v>1</v>
          </cell>
          <cell r="CX9">
            <v>1</v>
          </cell>
          <cell r="CY9">
            <v>1</v>
          </cell>
          <cell r="CZ9">
            <v>1</v>
          </cell>
          <cell r="DA9">
            <v>1</v>
          </cell>
          <cell r="DB9">
            <v>1</v>
          </cell>
          <cell r="DC9">
            <v>1</v>
          </cell>
          <cell r="DD9">
            <v>1</v>
          </cell>
          <cell r="DE9">
            <v>1</v>
          </cell>
          <cell r="DF9">
            <v>1</v>
          </cell>
          <cell r="DG9">
            <v>1</v>
          </cell>
          <cell r="DH9">
            <v>1</v>
          </cell>
          <cell r="DI9">
            <v>1</v>
          </cell>
          <cell r="DJ9">
            <v>1</v>
          </cell>
          <cell r="DK9">
            <v>1</v>
          </cell>
          <cell r="DL9">
            <v>1</v>
          </cell>
          <cell r="DM9">
            <v>1</v>
          </cell>
          <cell r="DN9">
            <v>1</v>
          </cell>
          <cell r="DO9">
            <v>1</v>
          </cell>
          <cell r="DP9">
            <v>1</v>
          </cell>
          <cell r="DQ9">
            <v>1</v>
          </cell>
          <cell r="DR9">
            <v>1</v>
          </cell>
          <cell r="DS9">
            <v>1</v>
          </cell>
          <cell r="DT9">
            <v>1</v>
          </cell>
          <cell r="DU9">
            <v>1</v>
          </cell>
          <cell r="DV9">
            <v>1</v>
          </cell>
          <cell r="DW9">
            <v>1</v>
          </cell>
          <cell r="DX9">
            <v>1</v>
          </cell>
          <cell r="DY9">
            <v>1</v>
          </cell>
        </row>
        <row r="10">
          <cell r="C10" t="str">
            <v xml:space="preserve"> </v>
          </cell>
          <cell r="H10" t="str">
            <v>Ejec. Acum.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0.125</v>
          </cell>
          <cell r="O10">
            <v>0.25</v>
          </cell>
          <cell r="P10">
            <v>0.375</v>
          </cell>
          <cell r="Q10">
            <v>0.5</v>
          </cell>
          <cell r="R10">
            <v>0.625</v>
          </cell>
          <cell r="S10">
            <v>0.75</v>
          </cell>
          <cell r="T10">
            <v>0.5</v>
          </cell>
          <cell r="U10">
            <v>0.75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1</v>
          </cell>
          <cell r="AA10">
            <v>1</v>
          </cell>
          <cell r="AB10">
            <v>1</v>
          </cell>
          <cell r="AC10">
            <v>1</v>
          </cell>
          <cell r="AD10">
            <v>1</v>
          </cell>
          <cell r="AE10">
            <v>1</v>
          </cell>
          <cell r="AF10">
            <v>1</v>
          </cell>
          <cell r="AG10">
            <v>1</v>
          </cell>
          <cell r="AH10">
            <v>1</v>
          </cell>
          <cell r="AI10">
            <v>1</v>
          </cell>
          <cell r="AJ10">
            <v>1</v>
          </cell>
          <cell r="AK10">
            <v>1</v>
          </cell>
          <cell r="AL10">
            <v>1</v>
          </cell>
          <cell r="AM10">
            <v>1</v>
          </cell>
          <cell r="AN10">
            <v>1</v>
          </cell>
          <cell r="AO10">
            <v>1</v>
          </cell>
          <cell r="AP10">
            <v>1</v>
          </cell>
          <cell r="AQ10">
            <v>1</v>
          </cell>
          <cell r="AR10">
            <v>1</v>
          </cell>
          <cell r="AS10">
            <v>1</v>
          </cell>
          <cell r="AT10">
            <v>1</v>
          </cell>
          <cell r="AU10">
            <v>1</v>
          </cell>
          <cell r="AV10">
            <v>1</v>
          </cell>
          <cell r="AW10">
            <v>1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1</v>
          </cell>
          <cell r="BF10">
            <v>1</v>
          </cell>
          <cell r="BG10">
            <v>1</v>
          </cell>
          <cell r="BH10">
            <v>1</v>
          </cell>
          <cell r="BI10">
            <v>1</v>
          </cell>
          <cell r="BJ10">
            <v>1</v>
          </cell>
          <cell r="BK10">
            <v>1</v>
          </cell>
          <cell r="BL10">
            <v>1</v>
          </cell>
          <cell r="BM10">
            <v>1</v>
          </cell>
          <cell r="BN10">
            <v>1</v>
          </cell>
          <cell r="BO10">
            <v>1</v>
          </cell>
          <cell r="BP10">
            <v>1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1</v>
          </cell>
          <cell r="BV10">
            <v>1</v>
          </cell>
          <cell r="BW10">
            <v>1</v>
          </cell>
          <cell r="BX10">
            <v>1</v>
          </cell>
          <cell r="BY10">
            <v>1</v>
          </cell>
          <cell r="BZ10">
            <v>1</v>
          </cell>
          <cell r="CA10">
            <v>1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1</v>
          </cell>
          <cell r="CJ10">
            <v>1</v>
          </cell>
          <cell r="CK10">
            <v>1</v>
          </cell>
          <cell r="CL10">
            <v>1</v>
          </cell>
          <cell r="CM10">
            <v>1</v>
          </cell>
          <cell r="CN10">
            <v>1</v>
          </cell>
          <cell r="CO10">
            <v>1</v>
          </cell>
          <cell r="CP10">
            <v>1</v>
          </cell>
          <cell r="CQ10">
            <v>1</v>
          </cell>
          <cell r="CR10">
            <v>1</v>
          </cell>
          <cell r="CS10">
            <v>1</v>
          </cell>
          <cell r="CT10">
            <v>1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1</v>
          </cell>
          <cell r="CZ10">
            <v>1</v>
          </cell>
          <cell r="DA10">
            <v>1</v>
          </cell>
          <cell r="DB10">
            <v>1</v>
          </cell>
          <cell r="DC10">
            <v>1</v>
          </cell>
          <cell r="DD10">
            <v>1</v>
          </cell>
          <cell r="DE10">
            <v>1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1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1</v>
          </cell>
          <cell r="DY10">
            <v>1</v>
          </cell>
        </row>
        <row r="11">
          <cell r="A11" t="str">
            <v>Aprobación del Diseño por Interventoría</v>
          </cell>
          <cell r="B11">
            <v>2</v>
          </cell>
          <cell r="C11">
            <v>38412</v>
          </cell>
          <cell r="D11">
            <v>38414</v>
          </cell>
          <cell r="E11">
            <v>1</v>
          </cell>
          <cell r="F11">
            <v>16</v>
          </cell>
          <cell r="G11">
            <v>1.020408163265306E-2</v>
          </cell>
          <cell r="H11" t="str">
            <v>Prog Acum.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0.33333333333333331</v>
          </cell>
          <cell r="V11">
            <v>0.66666666666666663</v>
          </cell>
          <cell r="W11">
            <v>1</v>
          </cell>
          <cell r="X11">
            <v>1</v>
          </cell>
          <cell r="Y11">
            <v>1</v>
          </cell>
          <cell r="Z11">
            <v>1</v>
          </cell>
          <cell r="AA11">
            <v>1</v>
          </cell>
          <cell r="AB11">
            <v>1</v>
          </cell>
          <cell r="AC11">
            <v>1</v>
          </cell>
          <cell r="AD11">
            <v>1</v>
          </cell>
          <cell r="AE11">
            <v>1</v>
          </cell>
          <cell r="AF11">
            <v>1</v>
          </cell>
          <cell r="AG11">
            <v>1</v>
          </cell>
          <cell r="AH11">
            <v>1</v>
          </cell>
          <cell r="AI11">
            <v>1</v>
          </cell>
          <cell r="AJ11">
            <v>1</v>
          </cell>
          <cell r="AK11">
            <v>1</v>
          </cell>
          <cell r="AL11">
            <v>1</v>
          </cell>
          <cell r="AM11">
            <v>1</v>
          </cell>
          <cell r="AN11">
            <v>1</v>
          </cell>
          <cell r="AO11">
            <v>1</v>
          </cell>
          <cell r="AP11">
            <v>1</v>
          </cell>
          <cell r="AQ11">
            <v>1</v>
          </cell>
          <cell r="AR11">
            <v>1</v>
          </cell>
          <cell r="AS11">
            <v>1</v>
          </cell>
          <cell r="AT11">
            <v>1</v>
          </cell>
          <cell r="AU11">
            <v>1</v>
          </cell>
          <cell r="AV11">
            <v>1</v>
          </cell>
          <cell r="AW11">
            <v>1</v>
          </cell>
          <cell r="AX11">
            <v>1</v>
          </cell>
          <cell r="AY11">
            <v>1</v>
          </cell>
          <cell r="AZ11">
            <v>1</v>
          </cell>
          <cell r="BA11">
            <v>1</v>
          </cell>
          <cell r="BB11">
            <v>1</v>
          </cell>
          <cell r="BC11">
            <v>1</v>
          </cell>
          <cell r="BD11">
            <v>1</v>
          </cell>
          <cell r="BE11">
            <v>1</v>
          </cell>
          <cell r="BF11">
            <v>1</v>
          </cell>
          <cell r="BG11">
            <v>1</v>
          </cell>
          <cell r="BH11">
            <v>1</v>
          </cell>
          <cell r="BI11">
            <v>1</v>
          </cell>
          <cell r="BJ11">
            <v>1</v>
          </cell>
          <cell r="BK11">
            <v>1</v>
          </cell>
          <cell r="BL11">
            <v>1</v>
          </cell>
          <cell r="BM11">
            <v>1</v>
          </cell>
          <cell r="BN11">
            <v>1</v>
          </cell>
          <cell r="BO11">
            <v>1</v>
          </cell>
          <cell r="BP11">
            <v>1</v>
          </cell>
          <cell r="BQ11">
            <v>1</v>
          </cell>
          <cell r="BR11">
            <v>1</v>
          </cell>
          <cell r="BS11">
            <v>1</v>
          </cell>
          <cell r="BT11">
            <v>1</v>
          </cell>
          <cell r="BU11">
            <v>1</v>
          </cell>
          <cell r="BV11">
            <v>1</v>
          </cell>
          <cell r="BW11">
            <v>1</v>
          </cell>
          <cell r="BX11">
            <v>1</v>
          </cell>
          <cell r="BY11">
            <v>1</v>
          </cell>
          <cell r="BZ11">
            <v>1</v>
          </cell>
          <cell r="CA11">
            <v>1</v>
          </cell>
          <cell r="CB11">
            <v>1</v>
          </cell>
          <cell r="CC11">
            <v>1</v>
          </cell>
          <cell r="CD11">
            <v>1</v>
          </cell>
          <cell r="CE11">
            <v>1</v>
          </cell>
          <cell r="CF11">
            <v>1</v>
          </cell>
          <cell r="CG11">
            <v>1</v>
          </cell>
          <cell r="CH11">
            <v>1</v>
          </cell>
          <cell r="CI11">
            <v>1</v>
          </cell>
          <cell r="CJ11">
            <v>1</v>
          </cell>
          <cell r="CK11">
            <v>1</v>
          </cell>
          <cell r="CL11">
            <v>1</v>
          </cell>
          <cell r="CM11">
            <v>1</v>
          </cell>
          <cell r="CN11">
            <v>1</v>
          </cell>
          <cell r="CO11">
            <v>1</v>
          </cell>
          <cell r="CP11">
            <v>1</v>
          </cell>
          <cell r="CQ11">
            <v>1</v>
          </cell>
          <cell r="CR11">
            <v>1</v>
          </cell>
          <cell r="CS11">
            <v>1</v>
          </cell>
          <cell r="CT11">
            <v>1</v>
          </cell>
          <cell r="CU11">
            <v>1</v>
          </cell>
          <cell r="CV11">
            <v>1</v>
          </cell>
          <cell r="CW11">
            <v>1</v>
          </cell>
          <cell r="CX11">
            <v>1</v>
          </cell>
          <cell r="CY11">
            <v>1</v>
          </cell>
          <cell r="CZ11">
            <v>1</v>
          </cell>
          <cell r="DA11">
            <v>1</v>
          </cell>
          <cell r="DB11">
            <v>1</v>
          </cell>
          <cell r="DC11">
            <v>1</v>
          </cell>
          <cell r="DD11">
            <v>1</v>
          </cell>
          <cell r="DE11">
            <v>1</v>
          </cell>
          <cell r="DF11">
            <v>1</v>
          </cell>
          <cell r="DG11">
            <v>1</v>
          </cell>
          <cell r="DH11">
            <v>1</v>
          </cell>
          <cell r="DI11">
            <v>1</v>
          </cell>
          <cell r="DJ11">
            <v>1</v>
          </cell>
          <cell r="DK11">
            <v>1</v>
          </cell>
          <cell r="DL11">
            <v>1</v>
          </cell>
          <cell r="DM11">
            <v>1</v>
          </cell>
          <cell r="DN11">
            <v>1</v>
          </cell>
          <cell r="DO11">
            <v>1</v>
          </cell>
          <cell r="DP11">
            <v>1</v>
          </cell>
          <cell r="DQ11">
            <v>1</v>
          </cell>
          <cell r="DR11">
            <v>1</v>
          </cell>
          <cell r="DS11">
            <v>1</v>
          </cell>
          <cell r="DT11">
            <v>1</v>
          </cell>
          <cell r="DU11">
            <v>1</v>
          </cell>
          <cell r="DV11">
            <v>1</v>
          </cell>
          <cell r="DW11">
            <v>1</v>
          </cell>
          <cell r="DX11">
            <v>1</v>
          </cell>
          <cell r="DY11">
            <v>1</v>
          </cell>
        </row>
        <row r="12">
          <cell r="H12" t="str">
            <v>Ejec. Acum.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</v>
          </cell>
          <cell r="V12">
            <v>1</v>
          </cell>
          <cell r="W12">
            <v>1</v>
          </cell>
          <cell r="X12">
            <v>1</v>
          </cell>
          <cell r="Y12">
            <v>1</v>
          </cell>
          <cell r="Z12">
            <v>1</v>
          </cell>
          <cell r="AA12">
            <v>1</v>
          </cell>
          <cell r="AB12">
            <v>1</v>
          </cell>
          <cell r="AC12">
            <v>1</v>
          </cell>
          <cell r="AD12">
            <v>1</v>
          </cell>
          <cell r="AE12">
            <v>1</v>
          </cell>
          <cell r="AF12">
            <v>1</v>
          </cell>
          <cell r="AG12">
            <v>1</v>
          </cell>
          <cell r="AH12">
            <v>1</v>
          </cell>
          <cell r="AI12">
            <v>1</v>
          </cell>
          <cell r="AJ12">
            <v>1</v>
          </cell>
          <cell r="AK12">
            <v>1</v>
          </cell>
          <cell r="AL12">
            <v>1</v>
          </cell>
          <cell r="AM12">
            <v>1</v>
          </cell>
          <cell r="AN12">
            <v>1</v>
          </cell>
          <cell r="AO12">
            <v>1</v>
          </cell>
          <cell r="AP12">
            <v>1</v>
          </cell>
          <cell r="AQ12">
            <v>1</v>
          </cell>
          <cell r="AR12">
            <v>1</v>
          </cell>
          <cell r="AS12">
            <v>1</v>
          </cell>
          <cell r="AT12">
            <v>1</v>
          </cell>
          <cell r="AU12">
            <v>1</v>
          </cell>
          <cell r="AV12">
            <v>1</v>
          </cell>
          <cell r="AW12">
            <v>1</v>
          </cell>
          <cell r="AX12">
            <v>1</v>
          </cell>
          <cell r="AY12">
            <v>1</v>
          </cell>
          <cell r="AZ12">
            <v>1</v>
          </cell>
          <cell r="BA12">
            <v>1</v>
          </cell>
          <cell r="BB12">
            <v>1</v>
          </cell>
          <cell r="BC12">
            <v>1</v>
          </cell>
          <cell r="BD12">
            <v>1</v>
          </cell>
          <cell r="BE12">
            <v>1</v>
          </cell>
          <cell r="BF12">
            <v>1</v>
          </cell>
          <cell r="BG12">
            <v>1</v>
          </cell>
          <cell r="BH12">
            <v>1</v>
          </cell>
          <cell r="BI12">
            <v>1</v>
          </cell>
          <cell r="BJ12">
            <v>1</v>
          </cell>
          <cell r="BK12">
            <v>1</v>
          </cell>
          <cell r="BL12">
            <v>1</v>
          </cell>
          <cell r="BM12">
            <v>1</v>
          </cell>
          <cell r="BN12">
            <v>1</v>
          </cell>
          <cell r="BO12">
            <v>1</v>
          </cell>
          <cell r="BP12">
            <v>1</v>
          </cell>
          <cell r="BQ12">
            <v>1</v>
          </cell>
          <cell r="BR12">
            <v>1</v>
          </cell>
          <cell r="BS12">
            <v>1</v>
          </cell>
          <cell r="BT12">
            <v>1</v>
          </cell>
          <cell r="BU12">
            <v>1</v>
          </cell>
          <cell r="BV12">
            <v>1</v>
          </cell>
          <cell r="BW12">
            <v>1</v>
          </cell>
          <cell r="BX12">
            <v>1</v>
          </cell>
          <cell r="BY12">
            <v>1</v>
          </cell>
          <cell r="BZ12">
            <v>1</v>
          </cell>
          <cell r="CA12">
            <v>1</v>
          </cell>
          <cell r="CB12">
            <v>1</v>
          </cell>
          <cell r="CC12">
            <v>1</v>
          </cell>
          <cell r="CD12">
            <v>1</v>
          </cell>
          <cell r="CE12">
            <v>1</v>
          </cell>
          <cell r="CF12">
            <v>1</v>
          </cell>
          <cell r="CG12">
            <v>1</v>
          </cell>
          <cell r="CH12">
            <v>1</v>
          </cell>
          <cell r="CI12">
            <v>1</v>
          </cell>
          <cell r="CJ12">
            <v>1</v>
          </cell>
          <cell r="CK12">
            <v>1</v>
          </cell>
          <cell r="CL12">
            <v>1</v>
          </cell>
          <cell r="CM12">
            <v>1</v>
          </cell>
          <cell r="CN12">
            <v>1</v>
          </cell>
          <cell r="CO12">
            <v>1</v>
          </cell>
          <cell r="CP12">
            <v>1</v>
          </cell>
          <cell r="CQ12">
            <v>1</v>
          </cell>
          <cell r="CR12">
            <v>1</v>
          </cell>
          <cell r="CS12">
            <v>1</v>
          </cell>
          <cell r="CT12">
            <v>1</v>
          </cell>
          <cell r="CU12">
            <v>1</v>
          </cell>
          <cell r="CV12">
            <v>1</v>
          </cell>
          <cell r="CW12">
            <v>1</v>
          </cell>
          <cell r="CX12">
            <v>1</v>
          </cell>
          <cell r="CY12">
            <v>1</v>
          </cell>
          <cell r="CZ12">
            <v>1</v>
          </cell>
          <cell r="DA12">
            <v>1</v>
          </cell>
          <cell r="DB12">
            <v>1</v>
          </cell>
          <cell r="DC12">
            <v>1</v>
          </cell>
          <cell r="DD12">
            <v>1</v>
          </cell>
          <cell r="DE12">
            <v>1</v>
          </cell>
          <cell r="DF12">
            <v>1</v>
          </cell>
          <cell r="DG12">
            <v>1</v>
          </cell>
          <cell r="DH12">
            <v>1</v>
          </cell>
          <cell r="DI12">
            <v>1</v>
          </cell>
          <cell r="DJ12">
            <v>1</v>
          </cell>
          <cell r="DK12">
            <v>1</v>
          </cell>
          <cell r="DL12">
            <v>1</v>
          </cell>
          <cell r="DM12">
            <v>1</v>
          </cell>
          <cell r="DN12">
            <v>1</v>
          </cell>
          <cell r="DO12">
            <v>1</v>
          </cell>
          <cell r="DP12">
            <v>1</v>
          </cell>
          <cell r="DQ12">
            <v>1</v>
          </cell>
          <cell r="DR12">
            <v>1</v>
          </cell>
          <cell r="DS12">
            <v>1</v>
          </cell>
          <cell r="DT12">
            <v>1</v>
          </cell>
          <cell r="DU12">
            <v>1</v>
          </cell>
          <cell r="DV12">
            <v>1</v>
          </cell>
          <cell r="DW12">
            <v>1</v>
          </cell>
          <cell r="DX12">
            <v>1</v>
          </cell>
          <cell r="DY12">
            <v>1</v>
          </cell>
        </row>
        <row r="13">
          <cell r="A13" t="str">
            <v>finalización Diseño</v>
          </cell>
          <cell r="B13">
            <v>1</v>
          </cell>
          <cell r="C13">
            <v>38414</v>
          </cell>
          <cell r="D13">
            <v>38414</v>
          </cell>
          <cell r="E13">
            <v>0</v>
          </cell>
          <cell r="F13">
            <v>0</v>
          </cell>
          <cell r="G13">
            <v>0</v>
          </cell>
          <cell r="H13" t="str">
            <v>Prog Acum.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1</v>
          </cell>
          <cell r="X13">
            <v>1</v>
          </cell>
          <cell r="Y13">
            <v>1</v>
          </cell>
          <cell r="Z13">
            <v>1</v>
          </cell>
          <cell r="AA13">
            <v>1</v>
          </cell>
          <cell r="AB13">
            <v>1</v>
          </cell>
          <cell r="AC13">
            <v>1</v>
          </cell>
          <cell r="AD13">
            <v>1</v>
          </cell>
          <cell r="AE13">
            <v>1</v>
          </cell>
          <cell r="AF13">
            <v>1</v>
          </cell>
          <cell r="AG13">
            <v>1</v>
          </cell>
          <cell r="AH13">
            <v>1</v>
          </cell>
          <cell r="AI13">
            <v>1</v>
          </cell>
          <cell r="AJ13">
            <v>1</v>
          </cell>
          <cell r="AK13">
            <v>1</v>
          </cell>
          <cell r="AL13">
            <v>1</v>
          </cell>
          <cell r="AM13">
            <v>1</v>
          </cell>
          <cell r="AN13">
            <v>1</v>
          </cell>
          <cell r="AO13">
            <v>1</v>
          </cell>
          <cell r="AP13">
            <v>1</v>
          </cell>
          <cell r="AQ13">
            <v>1</v>
          </cell>
          <cell r="AR13">
            <v>1</v>
          </cell>
          <cell r="AS13">
            <v>1</v>
          </cell>
          <cell r="AT13">
            <v>1</v>
          </cell>
          <cell r="AU13">
            <v>1</v>
          </cell>
          <cell r="AV13">
            <v>1</v>
          </cell>
          <cell r="AW13">
            <v>1</v>
          </cell>
          <cell r="AX13">
            <v>1</v>
          </cell>
          <cell r="AY13">
            <v>1</v>
          </cell>
          <cell r="AZ13">
            <v>1</v>
          </cell>
          <cell r="BA13">
            <v>1</v>
          </cell>
          <cell r="BB13">
            <v>1</v>
          </cell>
          <cell r="BC13">
            <v>1</v>
          </cell>
          <cell r="BD13">
            <v>1</v>
          </cell>
          <cell r="BE13">
            <v>1</v>
          </cell>
          <cell r="BF13">
            <v>1</v>
          </cell>
          <cell r="BG13">
            <v>1</v>
          </cell>
          <cell r="BH13">
            <v>1</v>
          </cell>
          <cell r="BI13">
            <v>1</v>
          </cell>
          <cell r="BJ13">
            <v>1</v>
          </cell>
          <cell r="BK13">
            <v>1</v>
          </cell>
          <cell r="BL13">
            <v>1</v>
          </cell>
          <cell r="BM13">
            <v>1</v>
          </cell>
          <cell r="BN13">
            <v>1</v>
          </cell>
          <cell r="BO13">
            <v>1</v>
          </cell>
          <cell r="BP13">
            <v>1</v>
          </cell>
          <cell r="BQ13">
            <v>1</v>
          </cell>
          <cell r="BR13">
            <v>1</v>
          </cell>
          <cell r="BS13">
            <v>1</v>
          </cell>
          <cell r="BT13">
            <v>1</v>
          </cell>
          <cell r="BU13">
            <v>1</v>
          </cell>
          <cell r="BV13">
            <v>1</v>
          </cell>
          <cell r="BW13">
            <v>1</v>
          </cell>
          <cell r="BX13">
            <v>1</v>
          </cell>
          <cell r="BY13">
            <v>1</v>
          </cell>
          <cell r="BZ13">
            <v>1</v>
          </cell>
          <cell r="CA13">
            <v>1</v>
          </cell>
          <cell r="CB13">
            <v>1</v>
          </cell>
          <cell r="CC13">
            <v>1</v>
          </cell>
          <cell r="CD13">
            <v>1</v>
          </cell>
          <cell r="CE13">
            <v>1</v>
          </cell>
          <cell r="CF13">
            <v>1</v>
          </cell>
          <cell r="CG13">
            <v>1</v>
          </cell>
          <cell r="CH13">
            <v>1</v>
          </cell>
          <cell r="CI13">
            <v>1</v>
          </cell>
          <cell r="CJ13">
            <v>1</v>
          </cell>
          <cell r="CK13">
            <v>1</v>
          </cell>
          <cell r="CL13">
            <v>1</v>
          </cell>
          <cell r="CM13">
            <v>1</v>
          </cell>
          <cell r="CN13">
            <v>1</v>
          </cell>
          <cell r="CO13">
            <v>1</v>
          </cell>
          <cell r="CP13">
            <v>1</v>
          </cell>
          <cell r="CQ13">
            <v>1</v>
          </cell>
          <cell r="CR13">
            <v>1</v>
          </cell>
          <cell r="CS13">
            <v>1</v>
          </cell>
          <cell r="CT13">
            <v>1</v>
          </cell>
          <cell r="CU13">
            <v>1</v>
          </cell>
          <cell r="CV13">
            <v>1</v>
          </cell>
          <cell r="CW13">
            <v>1</v>
          </cell>
          <cell r="CX13">
            <v>1</v>
          </cell>
          <cell r="CY13">
            <v>1</v>
          </cell>
          <cell r="CZ13">
            <v>1</v>
          </cell>
          <cell r="DA13">
            <v>1</v>
          </cell>
          <cell r="DB13">
            <v>1</v>
          </cell>
          <cell r="DC13">
            <v>1</v>
          </cell>
          <cell r="DD13">
            <v>1</v>
          </cell>
          <cell r="DE13">
            <v>1</v>
          </cell>
          <cell r="DF13">
            <v>1</v>
          </cell>
          <cell r="DG13">
            <v>1</v>
          </cell>
          <cell r="DH13">
            <v>1</v>
          </cell>
          <cell r="DI13">
            <v>1</v>
          </cell>
          <cell r="DJ13">
            <v>1</v>
          </cell>
          <cell r="DK13">
            <v>1</v>
          </cell>
          <cell r="DL13">
            <v>1</v>
          </cell>
          <cell r="DM13">
            <v>1</v>
          </cell>
          <cell r="DN13">
            <v>1</v>
          </cell>
          <cell r="DO13">
            <v>1</v>
          </cell>
          <cell r="DP13">
            <v>1</v>
          </cell>
          <cell r="DQ13">
            <v>1</v>
          </cell>
          <cell r="DR13">
            <v>1</v>
          </cell>
          <cell r="DS13">
            <v>1</v>
          </cell>
          <cell r="DT13">
            <v>1</v>
          </cell>
          <cell r="DU13">
            <v>1</v>
          </cell>
          <cell r="DV13">
            <v>1</v>
          </cell>
          <cell r="DW13">
            <v>1</v>
          </cell>
          <cell r="DX13">
            <v>1</v>
          </cell>
          <cell r="DY13">
            <v>1</v>
          </cell>
        </row>
        <row r="14">
          <cell r="G14" t="str">
            <v xml:space="preserve"> </v>
          </cell>
          <cell r="H14" t="str">
            <v>Ejec. Acum.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1</v>
          </cell>
          <cell r="X14">
            <v>1</v>
          </cell>
          <cell r="Y14">
            <v>1</v>
          </cell>
          <cell r="Z14">
            <v>1</v>
          </cell>
          <cell r="AA14">
            <v>1</v>
          </cell>
          <cell r="AB14">
            <v>1</v>
          </cell>
          <cell r="AC14">
            <v>1</v>
          </cell>
          <cell r="AD14">
            <v>1</v>
          </cell>
          <cell r="AE14">
            <v>1</v>
          </cell>
          <cell r="AF14">
            <v>1</v>
          </cell>
          <cell r="AG14">
            <v>1</v>
          </cell>
          <cell r="AH14">
            <v>1</v>
          </cell>
          <cell r="AI14">
            <v>1</v>
          </cell>
          <cell r="AJ14">
            <v>1</v>
          </cell>
          <cell r="AK14">
            <v>1</v>
          </cell>
          <cell r="AL14">
            <v>1</v>
          </cell>
          <cell r="AM14">
            <v>1</v>
          </cell>
          <cell r="AN14">
            <v>1</v>
          </cell>
          <cell r="AO14">
            <v>1</v>
          </cell>
          <cell r="AP14">
            <v>1</v>
          </cell>
          <cell r="AQ14">
            <v>1</v>
          </cell>
          <cell r="AR14">
            <v>1</v>
          </cell>
          <cell r="AS14">
            <v>1</v>
          </cell>
          <cell r="AT14">
            <v>1</v>
          </cell>
          <cell r="AU14">
            <v>1</v>
          </cell>
          <cell r="AV14">
            <v>1</v>
          </cell>
          <cell r="AW14">
            <v>1</v>
          </cell>
          <cell r="AX14">
            <v>1</v>
          </cell>
          <cell r="AY14">
            <v>1</v>
          </cell>
          <cell r="AZ14">
            <v>1</v>
          </cell>
          <cell r="BA14">
            <v>1</v>
          </cell>
          <cell r="BB14">
            <v>1</v>
          </cell>
          <cell r="BC14">
            <v>1</v>
          </cell>
          <cell r="BD14">
            <v>1</v>
          </cell>
          <cell r="BE14">
            <v>1</v>
          </cell>
          <cell r="BF14">
            <v>1</v>
          </cell>
          <cell r="BG14">
            <v>1</v>
          </cell>
          <cell r="BH14">
            <v>1</v>
          </cell>
          <cell r="BI14">
            <v>1</v>
          </cell>
          <cell r="BJ14">
            <v>1</v>
          </cell>
          <cell r="BK14">
            <v>1</v>
          </cell>
          <cell r="BL14">
            <v>1</v>
          </cell>
          <cell r="BM14">
            <v>1</v>
          </cell>
          <cell r="BN14">
            <v>1</v>
          </cell>
          <cell r="BO14">
            <v>1</v>
          </cell>
          <cell r="BP14">
            <v>1</v>
          </cell>
          <cell r="BQ14">
            <v>1</v>
          </cell>
          <cell r="BR14">
            <v>1</v>
          </cell>
          <cell r="BS14">
            <v>1</v>
          </cell>
          <cell r="BT14">
            <v>1</v>
          </cell>
          <cell r="BU14">
            <v>1</v>
          </cell>
          <cell r="BV14">
            <v>1</v>
          </cell>
          <cell r="BW14">
            <v>1</v>
          </cell>
          <cell r="BX14">
            <v>1</v>
          </cell>
          <cell r="BY14">
            <v>1</v>
          </cell>
          <cell r="BZ14">
            <v>1</v>
          </cell>
          <cell r="CA14">
            <v>1</v>
          </cell>
          <cell r="CB14">
            <v>1</v>
          </cell>
          <cell r="CC14">
            <v>1</v>
          </cell>
          <cell r="CD14">
            <v>1</v>
          </cell>
          <cell r="CE14">
            <v>1</v>
          </cell>
          <cell r="CF14">
            <v>1</v>
          </cell>
          <cell r="CG14">
            <v>1</v>
          </cell>
          <cell r="CH14">
            <v>1</v>
          </cell>
          <cell r="CI14">
            <v>1</v>
          </cell>
          <cell r="CJ14">
            <v>1</v>
          </cell>
          <cell r="CK14">
            <v>1</v>
          </cell>
          <cell r="CL14">
            <v>1</v>
          </cell>
          <cell r="CM14">
            <v>1</v>
          </cell>
          <cell r="CN14">
            <v>1</v>
          </cell>
          <cell r="CO14">
            <v>1</v>
          </cell>
          <cell r="CP14">
            <v>1</v>
          </cell>
          <cell r="CQ14">
            <v>1</v>
          </cell>
          <cell r="CR14">
            <v>1</v>
          </cell>
          <cell r="CS14">
            <v>1</v>
          </cell>
          <cell r="CT14">
            <v>1</v>
          </cell>
          <cell r="CU14">
            <v>1</v>
          </cell>
          <cell r="CV14">
            <v>1</v>
          </cell>
          <cell r="CW14">
            <v>1</v>
          </cell>
          <cell r="CX14">
            <v>1</v>
          </cell>
          <cell r="CY14">
            <v>1</v>
          </cell>
          <cell r="CZ14">
            <v>1</v>
          </cell>
          <cell r="DA14">
            <v>1</v>
          </cell>
          <cell r="DB14">
            <v>1</v>
          </cell>
          <cell r="DC14">
            <v>1</v>
          </cell>
          <cell r="DD14">
            <v>1</v>
          </cell>
          <cell r="DE14">
            <v>1</v>
          </cell>
          <cell r="DF14">
            <v>1</v>
          </cell>
          <cell r="DG14">
            <v>1</v>
          </cell>
          <cell r="DH14">
            <v>1</v>
          </cell>
          <cell r="DI14">
            <v>1</v>
          </cell>
          <cell r="DJ14">
            <v>1</v>
          </cell>
          <cell r="DK14">
            <v>1</v>
          </cell>
          <cell r="DL14">
            <v>1</v>
          </cell>
          <cell r="DM14">
            <v>1</v>
          </cell>
          <cell r="DN14">
            <v>1</v>
          </cell>
          <cell r="DO14">
            <v>1</v>
          </cell>
          <cell r="DP14">
            <v>1</v>
          </cell>
          <cell r="DQ14">
            <v>1</v>
          </cell>
          <cell r="DR14">
            <v>1</v>
          </cell>
          <cell r="DS14">
            <v>1</v>
          </cell>
          <cell r="DT14">
            <v>1</v>
          </cell>
          <cell r="DU14">
            <v>1</v>
          </cell>
          <cell r="DV14">
            <v>1</v>
          </cell>
          <cell r="DW14">
            <v>1</v>
          </cell>
          <cell r="DX14">
            <v>1</v>
          </cell>
          <cell r="DY14">
            <v>1</v>
          </cell>
        </row>
        <row r="15">
          <cell r="A15" t="str">
            <v>CONSTRUCCION Y MONTAJE</v>
          </cell>
          <cell r="B15">
            <v>20</v>
          </cell>
          <cell r="C15">
            <v>38418</v>
          </cell>
          <cell r="D15">
            <v>38438</v>
          </cell>
          <cell r="E15" t="str">
            <v xml:space="preserve"> </v>
          </cell>
          <cell r="F15">
            <v>1288</v>
          </cell>
          <cell r="G15">
            <v>0.8214285714285714</v>
          </cell>
          <cell r="H15" t="str">
            <v>Prog Acum.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1.8633540372670808E-2</v>
          </cell>
          <cell r="AB15">
            <v>3.5196687370600416E-2</v>
          </cell>
          <cell r="AC15">
            <v>5.175983436853001E-2</v>
          </cell>
          <cell r="AD15">
            <v>0.10559006211180123</v>
          </cell>
          <cell r="AE15">
            <v>0.13664596273291924</v>
          </cell>
          <cell r="AF15">
            <v>0.16149068322981364</v>
          </cell>
          <cell r="AG15">
            <v>0.18012422360248448</v>
          </cell>
          <cell r="AH15">
            <v>0.22360248447204967</v>
          </cell>
          <cell r="AI15">
            <v>0.26708074534161486</v>
          </cell>
          <cell r="AJ15">
            <v>0.36454849498327757</v>
          </cell>
          <cell r="AK15">
            <v>0.42474916387959866</v>
          </cell>
          <cell r="AL15">
            <v>0.48494983277591974</v>
          </cell>
          <cell r="AM15">
            <v>0.54443382704252263</v>
          </cell>
          <cell r="AN15">
            <v>0.58385093167701851</v>
          </cell>
          <cell r="AO15">
            <v>0.63354037267080732</v>
          </cell>
          <cell r="AP15">
            <v>0.72049689440993792</v>
          </cell>
          <cell r="AQ15">
            <v>0.78260869565217384</v>
          </cell>
          <cell r="AR15">
            <v>0.87577639751552783</v>
          </cell>
          <cell r="AS15">
            <v>0.97515527950310554</v>
          </cell>
          <cell r="AT15">
            <v>1</v>
          </cell>
          <cell r="AU15">
            <v>1</v>
          </cell>
          <cell r="AV15">
            <v>1</v>
          </cell>
          <cell r="AW15">
            <v>1</v>
          </cell>
          <cell r="AX15">
            <v>1</v>
          </cell>
          <cell r="AY15">
            <v>1</v>
          </cell>
          <cell r="AZ15">
            <v>1</v>
          </cell>
          <cell r="BA15">
            <v>1</v>
          </cell>
          <cell r="BB15">
            <v>1</v>
          </cell>
          <cell r="BC15">
            <v>1</v>
          </cell>
          <cell r="BD15">
            <v>1</v>
          </cell>
          <cell r="BE15">
            <v>1</v>
          </cell>
          <cell r="BF15">
            <v>1</v>
          </cell>
          <cell r="BG15">
            <v>1</v>
          </cell>
          <cell r="BH15">
            <v>1</v>
          </cell>
          <cell r="BI15">
            <v>1</v>
          </cell>
          <cell r="BJ15">
            <v>1</v>
          </cell>
          <cell r="BK15">
            <v>1</v>
          </cell>
          <cell r="BL15">
            <v>1</v>
          </cell>
          <cell r="BM15">
            <v>1</v>
          </cell>
          <cell r="BN15">
            <v>1</v>
          </cell>
          <cell r="BO15">
            <v>1</v>
          </cell>
          <cell r="BP15">
            <v>1</v>
          </cell>
          <cell r="BQ15">
            <v>1</v>
          </cell>
          <cell r="BR15">
            <v>1</v>
          </cell>
          <cell r="BS15">
            <v>1</v>
          </cell>
          <cell r="BT15">
            <v>1</v>
          </cell>
          <cell r="BU15">
            <v>1</v>
          </cell>
          <cell r="BV15">
            <v>1</v>
          </cell>
          <cell r="BW15">
            <v>1</v>
          </cell>
          <cell r="BX15">
            <v>1</v>
          </cell>
          <cell r="BY15">
            <v>1</v>
          </cell>
          <cell r="BZ15">
            <v>1</v>
          </cell>
          <cell r="CA15">
            <v>1</v>
          </cell>
          <cell r="CB15">
            <v>1</v>
          </cell>
          <cell r="CC15">
            <v>1</v>
          </cell>
          <cell r="CD15">
            <v>1</v>
          </cell>
          <cell r="CE15">
            <v>1</v>
          </cell>
          <cell r="CF15">
            <v>1</v>
          </cell>
          <cell r="CG15">
            <v>1</v>
          </cell>
          <cell r="CH15">
            <v>1</v>
          </cell>
          <cell r="CI15">
            <v>1</v>
          </cell>
          <cell r="CJ15">
            <v>1</v>
          </cell>
          <cell r="CK15">
            <v>1</v>
          </cell>
          <cell r="CL15">
            <v>1</v>
          </cell>
          <cell r="CM15">
            <v>1</v>
          </cell>
          <cell r="CN15">
            <v>1</v>
          </cell>
          <cell r="CO15">
            <v>1</v>
          </cell>
          <cell r="CP15">
            <v>1</v>
          </cell>
          <cell r="CQ15">
            <v>1</v>
          </cell>
          <cell r="CR15">
            <v>1</v>
          </cell>
          <cell r="CS15">
            <v>1</v>
          </cell>
          <cell r="CT15">
            <v>1</v>
          </cell>
          <cell r="CU15">
            <v>1</v>
          </cell>
          <cell r="CV15">
            <v>1</v>
          </cell>
          <cell r="CW15">
            <v>1</v>
          </cell>
          <cell r="CX15">
            <v>1</v>
          </cell>
          <cell r="CY15">
            <v>1</v>
          </cell>
          <cell r="CZ15">
            <v>1</v>
          </cell>
          <cell r="DA15">
            <v>1</v>
          </cell>
          <cell r="DB15">
            <v>1</v>
          </cell>
          <cell r="DC15">
            <v>1</v>
          </cell>
          <cell r="DD15">
            <v>1</v>
          </cell>
          <cell r="DE15">
            <v>1</v>
          </cell>
          <cell r="DF15">
            <v>1</v>
          </cell>
          <cell r="DG15">
            <v>1</v>
          </cell>
          <cell r="DH15">
            <v>1</v>
          </cell>
          <cell r="DI15">
            <v>1</v>
          </cell>
          <cell r="DJ15">
            <v>1</v>
          </cell>
          <cell r="DK15">
            <v>1</v>
          </cell>
          <cell r="DL15">
            <v>1</v>
          </cell>
          <cell r="DM15">
            <v>1</v>
          </cell>
          <cell r="DN15">
            <v>1</v>
          </cell>
          <cell r="DO15">
            <v>1</v>
          </cell>
          <cell r="DP15">
            <v>1</v>
          </cell>
          <cell r="DQ15">
            <v>1</v>
          </cell>
          <cell r="DR15">
            <v>1</v>
          </cell>
          <cell r="DS15">
            <v>1</v>
          </cell>
          <cell r="DT15">
            <v>1</v>
          </cell>
          <cell r="DU15">
            <v>1</v>
          </cell>
          <cell r="DV15">
            <v>1</v>
          </cell>
          <cell r="DW15">
            <v>1</v>
          </cell>
          <cell r="DX15">
            <v>1</v>
          </cell>
          <cell r="DY15">
            <v>1</v>
          </cell>
        </row>
        <row r="16">
          <cell r="F16" t="str">
            <v xml:space="preserve"> </v>
          </cell>
          <cell r="G16" t="str">
            <v xml:space="preserve"> </v>
          </cell>
          <cell r="H16" t="str">
            <v>Ejec. Acum.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</row>
        <row r="17">
          <cell r="A17" t="str">
            <v>FACILIDADES ELECTRICAS  POZO CASTILLA ESTE 1 UBM</v>
          </cell>
          <cell r="B17" t="str">
            <v xml:space="preserve"> </v>
          </cell>
          <cell r="C17">
            <v>38401</v>
          </cell>
          <cell r="D17">
            <v>38441</v>
          </cell>
          <cell r="E17">
            <v>152</v>
          </cell>
          <cell r="F17">
            <v>1288</v>
          </cell>
          <cell r="G17">
            <v>0.8214285714285714</v>
          </cell>
          <cell r="H17" t="str">
            <v>Prog Acum.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1.8633540372670808E-2</v>
          </cell>
          <cell r="AB17">
            <v>3.5196687370600416E-2</v>
          </cell>
          <cell r="AC17">
            <v>5.175983436853001E-2</v>
          </cell>
          <cell r="AD17">
            <v>0.10559006211180123</v>
          </cell>
          <cell r="AE17">
            <v>0.13664596273291924</v>
          </cell>
          <cell r="AF17">
            <v>0.16149068322981364</v>
          </cell>
          <cell r="AG17">
            <v>0.18012422360248448</v>
          </cell>
          <cell r="AH17">
            <v>0.22360248447204967</v>
          </cell>
          <cell r="AI17">
            <v>0.26708074534161486</v>
          </cell>
          <cell r="AJ17">
            <v>0.36454849498327757</v>
          </cell>
          <cell r="AK17">
            <v>0.42474916387959866</v>
          </cell>
          <cell r="AL17">
            <v>0.48494983277591974</v>
          </cell>
          <cell r="AM17">
            <v>0.54443382704252263</v>
          </cell>
          <cell r="AN17">
            <v>0.58385093167701851</v>
          </cell>
          <cell r="AO17">
            <v>0.63354037267080732</v>
          </cell>
          <cell r="AP17">
            <v>0.72049689440993792</v>
          </cell>
          <cell r="AQ17">
            <v>0.78260869565217384</v>
          </cell>
          <cell r="AR17">
            <v>0.87577639751552783</v>
          </cell>
          <cell r="AS17">
            <v>0.97515527950310554</v>
          </cell>
          <cell r="AT17">
            <v>1</v>
          </cell>
          <cell r="AU17">
            <v>1</v>
          </cell>
          <cell r="AV17">
            <v>1</v>
          </cell>
          <cell r="AW17">
            <v>1</v>
          </cell>
          <cell r="AX17">
            <v>1</v>
          </cell>
          <cell r="AY17">
            <v>1</v>
          </cell>
          <cell r="AZ17">
            <v>1</v>
          </cell>
          <cell r="BA17">
            <v>1</v>
          </cell>
          <cell r="BB17">
            <v>1</v>
          </cell>
          <cell r="BC17">
            <v>1</v>
          </cell>
          <cell r="BD17">
            <v>1</v>
          </cell>
          <cell r="BE17">
            <v>1</v>
          </cell>
          <cell r="BF17">
            <v>1</v>
          </cell>
          <cell r="BG17">
            <v>1</v>
          </cell>
          <cell r="BH17">
            <v>1</v>
          </cell>
          <cell r="BI17">
            <v>1</v>
          </cell>
          <cell r="BJ17">
            <v>1</v>
          </cell>
          <cell r="BK17">
            <v>1</v>
          </cell>
          <cell r="BL17">
            <v>1</v>
          </cell>
          <cell r="BM17">
            <v>1</v>
          </cell>
          <cell r="BN17">
            <v>1</v>
          </cell>
          <cell r="BO17">
            <v>1</v>
          </cell>
          <cell r="BP17">
            <v>1</v>
          </cell>
          <cell r="BQ17">
            <v>1</v>
          </cell>
          <cell r="BR17">
            <v>1</v>
          </cell>
          <cell r="BS17">
            <v>1</v>
          </cell>
          <cell r="BT17">
            <v>1</v>
          </cell>
          <cell r="BU17">
            <v>1</v>
          </cell>
          <cell r="BV17">
            <v>1</v>
          </cell>
          <cell r="BW17">
            <v>1</v>
          </cell>
          <cell r="BX17">
            <v>1</v>
          </cell>
          <cell r="BY17">
            <v>1</v>
          </cell>
          <cell r="BZ17">
            <v>1</v>
          </cell>
          <cell r="CA17">
            <v>1</v>
          </cell>
          <cell r="CB17">
            <v>1</v>
          </cell>
          <cell r="CC17">
            <v>1</v>
          </cell>
          <cell r="CD17">
            <v>1</v>
          </cell>
          <cell r="CE17">
            <v>1</v>
          </cell>
          <cell r="CF17">
            <v>1</v>
          </cell>
          <cell r="CG17">
            <v>1</v>
          </cell>
          <cell r="CH17">
            <v>1</v>
          </cell>
          <cell r="CI17">
            <v>1</v>
          </cell>
          <cell r="CJ17">
            <v>1</v>
          </cell>
          <cell r="CK17">
            <v>1</v>
          </cell>
          <cell r="CL17">
            <v>1</v>
          </cell>
          <cell r="CM17">
            <v>1</v>
          </cell>
          <cell r="CN17">
            <v>1</v>
          </cell>
          <cell r="CO17">
            <v>1</v>
          </cell>
          <cell r="CP17">
            <v>1</v>
          </cell>
          <cell r="CQ17">
            <v>1</v>
          </cell>
          <cell r="CR17">
            <v>1</v>
          </cell>
          <cell r="CS17">
            <v>1</v>
          </cell>
          <cell r="CT17">
            <v>1</v>
          </cell>
          <cell r="CU17">
            <v>1</v>
          </cell>
          <cell r="CV17">
            <v>1</v>
          </cell>
          <cell r="CW17">
            <v>1</v>
          </cell>
          <cell r="CX17">
            <v>1</v>
          </cell>
          <cell r="CY17">
            <v>1</v>
          </cell>
          <cell r="CZ17">
            <v>1</v>
          </cell>
          <cell r="DA17">
            <v>1</v>
          </cell>
          <cell r="DB17">
            <v>1</v>
          </cell>
          <cell r="DC17">
            <v>1</v>
          </cell>
          <cell r="DD17">
            <v>1</v>
          </cell>
          <cell r="DE17">
            <v>1</v>
          </cell>
          <cell r="DF17">
            <v>1</v>
          </cell>
          <cell r="DG17">
            <v>1</v>
          </cell>
          <cell r="DH17">
            <v>1</v>
          </cell>
          <cell r="DI17">
            <v>1</v>
          </cell>
          <cell r="DJ17">
            <v>1</v>
          </cell>
          <cell r="DK17">
            <v>1</v>
          </cell>
          <cell r="DL17">
            <v>1</v>
          </cell>
          <cell r="DM17">
            <v>1</v>
          </cell>
          <cell r="DN17">
            <v>1</v>
          </cell>
          <cell r="DO17">
            <v>1</v>
          </cell>
          <cell r="DP17">
            <v>1</v>
          </cell>
          <cell r="DQ17">
            <v>1</v>
          </cell>
          <cell r="DR17">
            <v>1</v>
          </cell>
          <cell r="DS17">
            <v>1</v>
          </cell>
          <cell r="DT17">
            <v>1</v>
          </cell>
          <cell r="DU17">
            <v>1</v>
          </cell>
          <cell r="DV17">
            <v>1</v>
          </cell>
          <cell r="DW17">
            <v>1</v>
          </cell>
          <cell r="DX17">
            <v>1</v>
          </cell>
          <cell r="DY17">
            <v>1</v>
          </cell>
        </row>
        <row r="18">
          <cell r="G18" t="str">
            <v xml:space="preserve"> </v>
          </cell>
          <cell r="H18" t="str">
            <v>Ejec. Acum.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</row>
        <row r="19">
          <cell r="A19" t="str">
            <v>MALLA A TIERRA</v>
          </cell>
          <cell r="B19">
            <v>9</v>
          </cell>
          <cell r="C19">
            <v>38418</v>
          </cell>
          <cell r="D19">
            <v>38427</v>
          </cell>
          <cell r="E19">
            <v>39</v>
          </cell>
          <cell r="F19">
            <v>344</v>
          </cell>
          <cell r="G19">
            <v>0.21938775510204081</v>
          </cell>
          <cell r="H19" t="str">
            <v>Prog Acum.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6.9767441860465115E-2</v>
          </cell>
          <cell r="AB19">
            <v>0.13178294573643409</v>
          </cell>
          <cell r="AC19">
            <v>0.19379844961240306</v>
          </cell>
          <cell r="AD19">
            <v>0.39534883720930225</v>
          </cell>
          <cell r="AE19">
            <v>0.5116279069767441</v>
          </cell>
          <cell r="AF19">
            <v>0.60465116279069764</v>
          </cell>
          <cell r="AG19">
            <v>0.67441860465116277</v>
          </cell>
          <cell r="AH19">
            <v>0.83720930232558133</v>
          </cell>
          <cell r="AI19">
            <v>0.99999999999999989</v>
          </cell>
          <cell r="AJ19">
            <v>0.99999999999999989</v>
          </cell>
          <cell r="AK19">
            <v>0.99999999999999989</v>
          </cell>
          <cell r="AL19">
            <v>0.99999999999999989</v>
          </cell>
          <cell r="AM19">
            <v>0.99999999999999989</v>
          </cell>
          <cell r="AN19">
            <v>0.99999999999999989</v>
          </cell>
          <cell r="AO19">
            <v>0.99999999999999989</v>
          </cell>
          <cell r="AP19">
            <v>0.99999999999999989</v>
          </cell>
          <cell r="AQ19">
            <v>0.99999999999999989</v>
          </cell>
          <cell r="AR19">
            <v>0.99999999999999989</v>
          </cell>
          <cell r="AS19">
            <v>0.99999999999999989</v>
          </cell>
          <cell r="AT19">
            <v>0.99999999999999989</v>
          </cell>
          <cell r="AU19">
            <v>0.99999999999999989</v>
          </cell>
          <cell r="AV19">
            <v>0.99999999999999989</v>
          </cell>
          <cell r="AW19">
            <v>0.99999999999999989</v>
          </cell>
          <cell r="AX19">
            <v>0.99999999999999989</v>
          </cell>
          <cell r="AY19">
            <v>0.99999999999999989</v>
          </cell>
          <cell r="AZ19">
            <v>0.99999999999999989</v>
          </cell>
          <cell r="BA19">
            <v>0.99999999999999989</v>
          </cell>
          <cell r="BB19">
            <v>0.99999999999999989</v>
          </cell>
          <cell r="BC19">
            <v>0.99999999999999989</v>
          </cell>
          <cell r="BD19">
            <v>0.99999999999999989</v>
          </cell>
          <cell r="BE19">
            <v>0.99999999999999989</v>
          </cell>
          <cell r="BF19">
            <v>0.99999999999999989</v>
          </cell>
          <cell r="BG19">
            <v>0.99999999999999989</v>
          </cell>
          <cell r="BH19">
            <v>0.99999999999999989</v>
          </cell>
          <cell r="BI19">
            <v>0.99999999999999989</v>
          </cell>
          <cell r="BJ19">
            <v>0.99999999999999989</v>
          </cell>
          <cell r="BK19">
            <v>0.99999999999999989</v>
          </cell>
          <cell r="BL19">
            <v>0.99999999999999989</v>
          </cell>
          <cell r="BM19">
            <v>0.99999999999999989</v>
          </cell>
          <cell r="BN19">
            <v>0.99999999999999989</v>
          </cell>
          <cell r="BO19">
            <v>0.99999999999999989</v>
          </cell>
          <cell r="BP19">
            <v>0.99999999999999989</v>
          </cell>
          <cell r="BQ19">
            <v>0.99999999999999989</v>
          </cell>
          <cell r="BR19">
            <v>0.99999999999999989</v>
          </cell>
          <cell r="BS19">
            <v>0.99999999999999989</v>
          </cell>
          <cell r="BT19">
            <v>0.99999999999999989</v>
          </cell>
          <cell r="BU19">
            <v>0.99999999999999989</v>
          </cell>
          <cell r="BV19">
            <v>0.99999999999999989</v>
          </cell>
          <cell r="BW19">
            <v>0.99999999999999989</v>
          </cell>
          <cell r="BX19">
            <v>0.99999999999999989</v>
          </cell>
          <cell r="BY19">
            <v>0.99999999999999989</v>
          </cell>
          <cell r="BZ19">
            <v>0.99999999999999989</v>
          </cell>
          <cell r="CA19">
            <v>0.99999999999999989</v>
          </cell>
          <cell r="CB19">
            <v>0.99999999999999989</v>
          </cell>
          <cell r="CC19">
            <v>0.99999999999999989</v>
          </cell>
          <cell r="CD19">
            <v>0.99999999999999989</v>
          </cell>
          <cell r="CE19">
            <v>0.99999999999999989</v>
          </cell>
          <cell r="CF19">
            <v>0.99999999999999989</v>
          </cell>
          <cell r="CG19">
            <v>0.99999999999999989</v>
          </cell>
          <cell r="CH19">
            <v>0.99999999999999989</v>
          </cell>
          <cell r="CI19">
            <v>0.99999999999999989</v>
          </cell>
          <cell r="CJ19">
            <v>0.99999999999999989</v>
          </cell>
          <cell r="CK19">
            <v>0.99999999999999989</v>
          </cell>
          <cell r="CL19">
            <v>0.99999999999999989</v>
          </cell>
          <cell r="CM19">
            <v>0.99999999999999989</v>
          </cell>
          <cell r="CN19">
            <v>0.99999999999999989</v>
          </cell>
          <cell r="CO19">
            <v>0.99999999999999989</v>
          </cell>
          <cell r="CP19">
            <v>0.99999999999999989</v>
          </cell>
          <cell r="CQ19">
            <v>0.99999999999999989</v>
          </cell>
          <cell r="CR19">
            <v>0.99999999999999989</v>
          </cell>
          <cell r="CS19">
            <v>0.99999999999999989</v>
          </cell>
          <cell r="CT19">
            <v>0.99999999999999989</v>
          </cell>
          <cell r="CU19">
            <v>0.99999999999999989</v>
          </cell>
          <cell r="CV19">
            <v>0.99999999999999989</v>
          </cell>
          <cell r="CW19">
            <v>0.99999999999999989</v>
          </cell>
          <cell r="CX19">
            <v>0.99999999999999989</v>
          </cell>
          <cell r="CY19">
            <v>0.99999999999999989</v>
          </cell>
          <cell r="CZ19">
            <v>0.99999999999999989</v>
          </cell>
          <cell r="DA19">
            <v>0.99999999999999989</v>
          </cell>
          <cell r="DB19">
            <v>0.99999999999999989</v>
          </cell>
          <cell r="DC19">
            <v>0.99999999999999989</v>
          </cell>
          <cell r="DD19">
            <v>0.99999999999999989</v>
          </cell>
          <cell r="DE19">
            <v>0.99999999999999989</v>
          </cell>
          <cell r="DF19">
            <v>0.99999999999999989</v>
          </cell>
          <cell r="DG19">
            <v>0.99999999999999989</v>
          </cell>
          <cell r="DH19">
            <v>0.99999999999999989</v>
          </cell>
          <cell r="DI19">
            <v>0.99999999999999989</v>
          </cell>
          <cell r="DJ19">
            <v>0.99999999999999989</v>
          </cell>
          <cell r="DK19">
            <v>0.99999999999999989</v>
          </cell>
          <cell r="DL19">
            <v>0.99999999999999989</v>
          </cell>
          <cell r="DM19">
            <v>0.99999999999999989</v>
          </cell>
          <cell r="DN19">
            <v>0.99999999999999989</v>
          </cell>
          <cell r="DO19">
            <v>0.99999999999999989</v>
          </cell>
          <cell r="DP19">
            <v>0.99999999999999989</v>
          </cell>
          <cell r="DQ19">
            <v>0.99999999999999989</v>
          </cell>
          <cell r="DR19">
            <v>0.99999999999999989</v>
          </cell>
          <cell r="DS19">
            <v>0.99999999999999989</v>
          </cell>
          <cell r="DT19">
            <v>0.99999999999999989</v>
          </cell>
          <cell r="DU19">
            <v>0.99999999999999989</v>
          </cell>
          <cell r="DV19">
            <v>0.99999999999999989</v>
          </cell>
          <cell r="DW19">
            <v>0.99999999999999989</v>
          </cell>
          <cell r="DX19">
            <v>0.99999999999999989</v>
          </cell>
          <cell r="DY19">
            <v>0.99999999999999989</v>
          </cell>
        </row>
        <row r="20">
          <cell r="A20" t="str">
            <v xml:space="preserve"> </v>
          </cell>
          <cell r="H20" t="str">
            <v>Ejec. Acum.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</row>
        <row r="21">
          <cell r="A21" t="str">
            <v>OBRAS CIVILES</v>
          </cell>
          <cell r="B21">
            <v>5</v>
          </cell>
          <cell r="C21">
            <v>38418</v>
          </cell>
          <cell r="D21">
            <v>38427</v>
          </cell>
          <cell r="E21">
            <v>21</v>
          </cell>
          <cell r="F21">
            <v>200</v>
          </cell>
          <cell r="G21">
            <v>0.12755102040816327</v>
          </cell>
          <cell r="H21" t="str">
            <v>Prog Acum.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0.12</v>
          </cell>
          <cell r="AB21">
            <v>0.22666666666666663</v>
          </cell>
          <cell r="AC21">
            <v>0.33333333333333326</v>
          </cell>
          <cell r="AD21">
            <v>0.43999999999999995</v>
          </cell>
          <cell r="AE21">
            <v>0.43999999999999995</v>
          </cell>
          <cell r="AF21">
            <v>0.43999999999999995</v>
          </cell>
          <cell r="AG21">
            <v>0.43999999999999995</v>
          </cell>
          <cell r="AH21">
            <v>0.71999999999999986</v>
          </cell>
          <cell r="AI21">
            <v>0.99999999999999978</v>
          </cell>
          <cell r="AJ21">
            <v>0.99999999999999978</v>
          </cell>
          <cell r="AK21">
            <v>0.99999999999999978</v>
          </cell>
          <cell r="AL21">
            <v>0.99999999999999978</v>
          </cell>
          <cell r="AM21">
            <v>0.99999999999999978</v>
          </cell>
          <cell r="AN21">
            <v>0.99999999999999978</v>
          </cell>
          <cell r="AO21">
            <v>0.99999999999999978</v>
          </cell>
          <cell r="AP21">
            <v>0.99999999999999978</v>
          </cell>
          <cell r="AQ21">
            <v>0.99999999999999978</v>
          </cell>
          <cell r="AR21">
            <v>0.99999999999999978</v>
          </cell>
          <cell r="AS21">
            <v>0.99999999999999978</v>
          </cell>
          <cell r="AT21">
            <v>0.99999999999999978</v>
          </cell>
          <cell r="AU21">
            <v>0.99999999999999978</v>
          </cell>
          <cell r="AV21">
            <v>0.99999999999999978</v>
          </cell>
          <cell r="AW21">
            <v>0.99999999999999978</v>
          </cell>
          <cell r="AX21">
            <v>0.99999999999999978</v>
          </cell>
          <cell r="AY21">
            <v>0.99999999999999978</v>
          </cell>
          <cell r="AZ21">
            <v>0.99999999999999978</v>
          </cell>
          <cell r="BA21">
            <v>0.99999999999999978</v>
          </cell>
          <cell r="BB21">
            <v>0.99999999999999978</v>
          </cell>
          <cell r="BC21">
            <v>0.99999999999999978</v>
          </cell>
          <cell r="BD21">
            <v>0.99999999999999978</v>
          </cell>
          <cell r="BE21">
            <v>0.99999999999999978</v>
          </cell>
          <cell r="BF21">
            <v>0.99999999999999978</v>
          </cell>
          <cell r="BG21">
            <v>0.99999999999999978</v>
          </cell>
          <cell r="BH21">
            <v>0.99999999999999978</v>
          </cell>
          <cell r="BI21">
            <v>0.99999999999999978</v>
          </cell>
          <cell r="BJ21">
            <v>0.99999999999999978</v>
          </cell>
          <cell r="BK21">
            <v>0.99999999999999978</v>
          </cell>
          <cell r="BL21">
            <v>0.99999999999999978</v>
          </cell>
          <cell r="BM21">
            <v>0.99999999999999978</v>
          </cell>
          <cell r="BN21">
            <v>0.99999999999999978</v>
          </cell>
          <cell r="BO21">
            <v>0.99999999999999978</v>
          </cell>
          <cell r="BP21">
            <v>0.99999999999999978</v>
          </cell>
          <cell r="BQ21">
            <v>0.99999999999999978</v>
          </cell>
          <cell r="BR21">
            <v>0.99999999999999978</v>
          </cell>
          <cell r="BS21">
            <v>0.99999999999999978</v>
          </cell>
          <cell r="BT21">
            <v>0.99999999999999978</v>
          </cell>
          <cell r="BU21">
            <v>0.99999999999999978</v>
          </cell>
          <cell r="BV21">
            <v>0.99999999999999978</v>
          </cell>
          <cell r="BW21">
            <v>0.99999999999999978</v>
          </cell>
          <cell r="BX21">
            <v>0.99999999999999978</v>
          </cell>
          <cell r="BY21">
            <v>0.99999999999999978</v>
          </cell>
          <cell r="BZ21">
            <v>0.99999999999999978</v>
          </cell>
          <cell r="CA21">
            <v>0.99999999999999978</v>
          </cell>
          <cell r="CB21">
            <v>0.99999999999999978</v>
          </cell>
          <cell r="CC21">
            <v>0.99999999999999978</v>
          </cell>
          <cell r="CD21">
            <v>0.99999999999999978</v>
          </cell>
          <cell r="CE21">
            <v>0.99999999999999978</v>
          </cell>
          <cell r="CF21">
            <v>0.99999999999999978</v>
          </cell>
          <cell r="CG21">
            <v>0.99999999999999978</v>
          </cell>
          <cell r="CH21">
            <v>0.99999999999999978</v>
          </cell>
          <cell r="CI21">
            <v>0.99999999999999978</v>
          </cell>
          <cell r="CJ21">
            <v>0.99999999999999978</v>
          </cell>
          <cell r="CK21">
            <v>0.99999999999999978</v>
          </cell>
          <cell r="CL21">
            <v>0.99999999999999978</v>
          </cell>
          <cell r="CM21">
            <v>0.99999999999999978</v>
          </cell>
          <cell r="CN21">
            <v>0.99999999999999978</v>
          </cell>
          <cell r="CO21">
            <v>0.99999999999999978</v>
          </cell>
          <cell r="CP21">
            <v>0.99999999999999978</v>
          </cell>
          <cell r="CQ21">
            <v>0.99999999999999978</v>
          </cell>
          <cell r="CR21">
            <v>0.99999999999999978</v>
          </cell>
          <cell r="CS21">
            <v>0.99999999999999978</v>
          </cell>
          <cell r="CT21">
            <v>0.99999999999999978</v>
          </cell>
          <cell r="CU21">
            <v>0.99999999999999978</v>
          </cell>
          <cell r="CV21">
            <v>0.99999999999999978</v>
          </cell>
          <cell r="CW21">
            <v>0.99999999999999978</v>
          </cell>
          <cell r="CX21">
            <v>0.99999999999999978</v>
          </cell>
          <cell r="CY21">
            <v>0.99999999999999978</v>
          </cell>
          <cell r="CZ21">
            <v>0.99999999999999978</v>
          </cell>
          <cell r="DA21">
            <v>0.99999999999999978</v>
          </cell>
          <cell r="DB21">
            <v>0.99999999999999978</v>
          </cell>
          <cell r="DC21">
            <v>0.99999999999999978</v>
          </cell>
          <cell r="DD21">
            <v>0.99999999999999978</v>
          </cell>
          <cell r="DE21">
            <v>0.99999999999999978</v>
          </cell>
          <cell r="DF21">
            <v>0.99999999999999978</v>
          </cell>
          <cell r="DG21">
            <v>0.99999999999999978</v>
          </cell>
          <cell r="DH21">
            <v>0.99999999999999978</v>
          </cell>
          <cell r="DI21">
            <v>0.99999999999999978</v>
          </cell>
          <cell r="DJ21">
            <v>0.99999999999999978</v>
          </cell>
          <cell r="DK21">
            <v>0.99999999999999978</v>
          </cell>
          <cell r="DL21">
            <v>0.99999999999999978</v>
          </cell>
          <cell r="DM21">
            <v>0.99999999999999978</v>
          </cell>
          <cell r="DN21">
            <v>0.99999999999999978</v>
          </cell>
          <cell r="DO21">
            <v>0.99999999999999978</v>
          </cell>
          <cell r="DP21">
            <v>0.99999999999999978</v>
          </cell>
          <cell r="DQ21">
            <v>0.99999999999999978</v>
          </cell>
          <cell r="DR21">
            <v>0.99999999999999978</v>
          </cell>
          <cell r="DS21">
            <v>0.99999999999999978</v>
          </cell>
          <cell r="DT21">
            <v>0.99999999999999978</v>
          </cell>
          <cell r="DU21">
            <v>0.99999999999999978</v>
          </cell>
          <cell r="DV21">
            <v>0.99999999999999978</v>
          </cell>
          <cell r="DW21">
            <v>0.99999999999999978</v>
          </cell>
          <cell r="DX21">
            <v>0.99999999999999978</v>
          </cell>
          <cell r="DY21">
            <v>0.99999999999999978</v>
          </cell>
        </row>
        <row r="22">
          <cell r="A22" t="str">
            <v xml:space="preserve"> </v>
          </cell>
          <cell r="H22" t="str">
            <v>Ejec. Acum.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</row>
        <row r="23">
          <cell r="A23" t="str">
            <v>LOCALIZACIÓN Y REPLANTEO</v>
          </cell>
          <cell r="B23">
            <v>1</v>
          </cell>
          <cell r="C23">
            <v>38418</v>
          </cell>
          <cell r="D23">
            <v>38418</v>
          </cell>
          <cell r="E23">
            <v>3</v>
          </cell>
          <cell r="F23">
            <v>24</v>
          </cell>
          <cell r="G23">
            <v>1.5306122448979591E-2</v>
          </cell>
          <cell r="H23" t="str">
            <v>Prog Acum.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1</v>
          </cell>
          <cell r="AB23">
            <v>1</v>
          </cell>
          <cell r="AC23">
            <v>1</v>
          </cell>
          <cell r="AD23">
            <v>1</v>
          </cell>
          <cell r="AE23">
            <v>1</v>
          </cell>
          <cell r="AF23">
            <v>1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  <cell r="AQ23">
            <v>1</v>
          </cell>
          <cell r="AR23">
            <v>1</v>
          </cell>
          <cell r="AS23">
            <v>1</v>
          </cell>
          <cell r="AT23">
            <v>1</v>
          </cell>
          <cell r="AU23">
            <v>1</v>
          </cell>
          <cell r="AV23">
            <v>1</v>
          </cell>
          <cell r="AW23">
            <v>1</v>
          </cell>
          <cell r="AX23">
            <v>1</v>
          </cell>
          <cell r="AY23">
            <v>1</v>
          </cell>
          <cell r="AZ23">
            <v>1</v>
          </cell>
          <cell r="BA23">
            <v>1</v>
          </cell>
          <cell r="BB23">
            <v>1</v>
          </cell>
          <cell r="BC23">
            <v>1</v>
          </cell>
          <cell r="BD23">
            <v>1</v>
          </cell>
          <cell r="BE23">
            <v>1</v>
          </cell>
          <cell r="BF23">
            <v>1</v>
          </cell>
          <cell r="BG23">
            <v>1</v>
          </cell>
          <cell r="BH23">
            <v>1</v>
          </cell>
          <cell r="BI23">
            <v>1</v>
          </cell>
          <cell r="BJ23">
            <v>1</v>
          </cell>
          <cell r="BK23">
            <v>1</v>
          </cell>
          <cell r="BL23">
            <v>1</v>
          </cell>
          <cell r="BM23">
            <v>1</v>
          </cell>
          <cell r="BN23">
            <v>1</v>
          </cell>
          <cell r="BO23">
            <v>1</v>
          </cell>
          <cell r="BP23">
            <v>1</v>
          </cell>
          <cell r="BQ23">
            <v>1</v>
          </cell>
          <cell r="BR23">
            <v>1</v>
          </cell>
          <cell r="BS23">
            <v>1</v>
          </cell>
          <cell r="BT23">
            <v>1</v>
          </cell>
          <cell r="BU23">
            <v>1</v>
          </cell>
          <cell r="BV23">
            <v>1</v>
          </cell>
          <cell r="BW23">
            <v>1</v>
          </cell>
          <cell r="BX23">
            <v>1</v>
          </cell>
          <cell r="BY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D23">
            <v>1</v>
          </cell>
          <cell r="CE23">
            <v>1</v>
          </cell>
          <cell r="CF23">
            <v>1</v>
          </cell>
          <cell r="CG23">
            <v>1</v>
          </cell>
          <cell r="CH23">
            <v>1</v>
          </cell>
          <cell r="CI23">
            <v>1</v>
          </cell>
          <cell r="CJ23">
            <v>1</v>
          </cell>
          <cell r="CK23">
            <v>1</v>
          </cell>
          <cell r="CL23">
            <v>1</v>
          </cell>
          <cell r="CM23">
            <v>1</v>
          </cell>
          <cell r="CN23">
            <v>1</v>
          </cell>
          <cell r="CO23">
            <v>1</v>
          </cell>
          <cell r="CP23">
            <v>1</v>
          </cell>
          <cell r="CQ23">
            <v>1</v>
          </cell>
          <cell r="CR23">
            <v>1</v>
          </cell>
          <cell r="CS23">
            <v>1</v>
          </cell>
          <cell r="CT23">
            <v>1</v>
          </cell>
          <cell r="CU23">
            <v>1</v>
          </cell>
          <cell r="CV23">
            <v>1</v>
          </cell>
          <cell r="CW23">
            <v>1</v>
          </cell>
          <cell r="CX23">
            <v>1</v>
          </cell>
          <cell r="CY23">
            <v>1</v>
          </cell>
          <cell r="CZ23">
            <v>1</v>
          </cell>
          <cell r="DA23">
            <v>1</v>
          </cell>
          <cell r="DB23">
            <v>1</v>
          </cell>
          <cell r="DC23">
            <v>1</v>
          </cell>
          <cell r="DD23">
            <v>1</v>
          </cell>
          <cell r="DE23">
            <v>1</v>
          </cell>
          <cell r="DF23">
            <v>1</v>
          </cell>
          <cell r="DG23">
            <v>1</v>
          </cell>
          <cell r="DH23">
            <v>1</v>
          </cell>
          <cell r="DI23">
            <v>1</v>
          </cell>
          <cell r="DJ23">
            <v>1</v>
          </cell>
          <cell r="DK23">
            <v>1</v>
          </cell>
          <cell r="DL23">
            <v>1</v>
          </cell>
          <cell r="DM23">
            <v>1</v>
          </cell>
          <cell r="DN23">
            <v>1</v>
          </cell>
          <cell r="DO23">
            <v>1</v>
          </cell>
          <cell r="DP23">
            <v>1</v>
          </cell>
          <cell r="DQ23">
            <v>1</v>
          </cell>
          <cell r="DR23">
            <v>1</v>
          </cell>
          <cell r="DS23">
            <v>1</v>
          </cell>
          <cell r="DT23">
            <v>1</v>
          </cell>
          <cell r="DU23">
            <v>1</v>
          </cell>
          <cell r="DV23">
            <v>1</v>
          </cell>
          <cell r="DW23">
            <v>1</v>
          </cell>
          <cell r="DX23">
            <v>1</v>
          </cell>
          <cell r="DY23">
            <v>1</v>
          </cell>
        </row>
        <row r="24">
          <cell r="H24" t="str">
            <v>Ejec. Acum.</v>
          </cell>
        </row>
        <row r="25">
          <cell r="A25" t="str">
            <v xml:space="preserve">EXCAVACION </v>
          </cell>
          <cell r="B25">
            <v>2</v>
          </cell>
          <cell r="C25">
            <v>38419</v>
          </cell>
          <cell r="D25">
            <v>38421</v>
          </cell>
          <cell r="E25">
            <v>4</v>
          </cell>
          <cell r="F25">
            <v>64</v>
          </cell>
          <cell r="G25">
            <v>4.0816326530612242E-2</v>
          </cell>
          <cell r="H25" t="str">
            <v>Prog Acum.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0.33333333333333331</v>
          </cell>
          <cell r="AC25">
            <v>0.66666666666666663</v>
          </cell>
          <cell r="AD25">
            <v>1</v>
          </cell>
          <cell r="AE25">
            <v>1</v>
          </cell>
          <cell r="AF25">
            <v>1</v>
          </cell>
          <cell r="AG25">
            <v>1</v>
          </cell>
          <cell r="AH25">
            <v>1</v>
          </cell>
          <cell r="AI25">
            <v>1</v>
          </cell>
          <cell r="AJ25">
            <v>1</v>
          </cell>
          <cell r="AK25">
            <v>1</v>
          </cell>
          <cell r="AL25">
            <v>1</v>
          </cell>
          <cell r="AM25">
            <v>1</v>
          </cell>
          <cell r="AN25">
            <v>1</v>
          </cell>
          <cell r="AO25">
            <v>1</v>
          </cell>
          <cell r="AP25">
            <v>1</v>
          </cell>
          <cell r="AQ25">
            <v>1</v>
          </cell>
          <cell r="AR25">
            <v>1</v>
          </cell>
          <cell r="AS25">
            <v>1</v>
          </cell>
          <cell r="AT25">
            <v>1</v>
          </cell>
          <cell r="AU25">
            <v>1</v>
          </cell>
          <cell r="AV25">
            <v>1</v>
          </cell>
          <cell r="AW25">
            <v>1</v>
          </cell>
          <cell r="AX25">
            <v>1</v>
          </cell>
          <cell r="AY25">
            <v>1</v>
          </cell>
          <cell r="AZ25">
            <v>1</v>
          </cell>
          <cell r="BA25">
            <v>1</v>
          </cell>
          <cell r="BB25">
            <v>1</v>
          </cell>
          <cell r="BC25">
            <v>1</v>
          </cell>
          <cell r="BD25">
            <v>1</v>
          </cell>
          <cell r="BE25">
            <v>1</v>
          </cell>
          <cell r="BF25">
            <v>1</v>
          </cell>
          <cell r="BG25">
            <v>1</v>
          </cell>
          <cell r="BH25">
            <v>1</v>
          </cell>
          <cell r="BI25">
            <v>1</v>
          </cell>
          <cell r="BJ25">
            <v>1</v>
          </cell>
          <cell r="BK25">
            <v>1</v>
          </cell>
          <cell r="BL25">
            <v>1</v>
          </cell>
          <cell r="BM25">
            <v>1</v>
          </cell>
          <cell r="BN25">
            <v>1</v>
          </cell>
          <cell r="BO25">
            <v>1</v>
          </cell>
          <cell r="BP25">
            <v>1</v>
          </cell>
          <cell r="BQ25">
            <v>1</v>
          </cell>
          <cell r="BR25">
            <v>1</v>
          </cell>
          <cell r="BS25">
            <v>1</v>
          </cell>
          <cell r="BT25">
            <v>1</v>
          </cell>
          <cell r="BU25">
            <v>1</v>
          </cell>
          <cell r="BV25">
            <v>1</v>
          </cell>
          <cell r="BW25">
            <v>1</v>
          </cell>
          <cell r="BX25">
            <v>1</v>
          </cell>
          <cell r="BY25">
            <v>1</v>
          </cell>
          <cell r="BZ25">
            <v>1</v>
          </cell>
          <cell r="CA25">
            <v>1</v>
          </cell>
          <cell r="CB25">
            <v>1</v>
          </cell>
          <cell r="CC25">
            <v>1</v>
          </cell>
          <cell r="CD25">
            <v>1</v>
          </cell>
          <cell r="CE25">
            <v>1</v>
          </cell>
          <cell r="CF25">
            <v>1</v>
          </cell>
          <cell r="CG25">
            <v>1</v>
          </cell>
          <cell r="CH25">
            <v>1</v>
          </cell>
          <cell r="CI25">
            <v>1</v>
          </cell>
          <cell r="CJ25">
            <v>1</v>
          </cell>
          <cell r="CK25">
            <v>1</v>
          </cell>
          <cell r="CL25">
            <v>1</v>
          </cell>
          <cell r="CM25">
            <v>1</v>
          </cell>
          <cell r="CN25">
            <v>1</v>
          </cell>
          <cell r="CO25">
            <v>1</v>
          </cell>
          <cell r="CP25">
            <v>1</v>
          </cell>
          <cell r="CQ25">
            <v>1</v>
          </cell>
          <cell r="CR25">
            <v>1</v>
          </cell>
          <cell r="CS25">
            <v>1</v>
          </cell>
          <cell r="CT25">
            <v>1</v>
          </cell>
          <cell r="CU25">
            <v>1</v>
          </cell>
          <cell r="CV25">
            <v>1</v>
          </cell>
          <cell r="CW25">
            <v>1</v>
          </cell>
          <cell r="CX25">
            <v>1</v>
          </cell>
          <cell r="CY25">
            <v>1</v>
          </cell>
          <cell r="CZ25">
            <v>1</v>
          </cell>
          <cell r="DA25">
            <v>1</v>
          </cell>
          <cell r="DB25">
            <v>1</v>
          </cell>
          <cell r="DC25">
            <v>1</v>
          </cell>
          <cell r="DD25">
            <v>1</v>
          </cell>
          <cell r="DE25">
            <v>1</v>
          </cell>
          <cell r="DF25">
            <v>1</v>
          </cell>
          <cell r="DG25">
            <v>1</v>
          </cell>
          <cell r="DH25">
            <v>1</v>
          </cell>
          <cell r="DI25">
            <v>1</v>
          </cell>
          <cell r="DJ25">
            <v>1</v>
          </cell>
          <cell r="DK25">
            <v>1</v>
          </cell>
          <cell r="DL25">
            <v>1</v>
          </cell>
          <cell r="DM25">
            <v>1</v>
          </cell>
          <cell r="DN25">
            <v>1</v>
          </cell>
          <cell r="DO25">
            <v>1</v>
          </cell>
          <cell r="DP25">
            <v>1</v>
          </cell>
          <cell r="DQ25">
            <v>1</v>
          </cell>
          <cell r="DR25">
            <v>1</v>
          </cell>
          <cell r="DS25">
            <v>1</v>
          </cell>
          <cell r="DT25">
            <v>1</v>
          </cell>
          <cell r="DU25">
            <v>1</v>
          </cell>
          <cell r="DV25">
            <v>1</v>
          </cell>
          <cell r="DW25">
            <v>1</v>
          </cell>
          <cell r="DX25">
            <v>1</v>
          </cell>
          <cell r="DY25">
            <v>1</v>
          </cell>
        </row>
        <row r="26">
          <cell r="H26" t="str">
            <v>Ejec. Acum.</v>
          </cell>
        </row>
        <row r="27">
          <cell r="A27" t="str">
            <v>RELLENO Y COMPACTACION TIERRA NEGRA</v>
          </cell>
          <cell r="B27">
            <v>1</v>
          </cell>
          <cell r="C27">
            <v>38425</v>
          </cell>
          <cell r="D27">
            <v>38425</v>
          </cell>
          <cell r="E27">
            <v>7</v>
          </cell>
          <cell r="F27">
            <v>56</v>
          </cell>
          <cell r="G27">
            <v>3.5714285714285712E-2</v>
          </cell>
          <cell r="H27" t="str">
            <v>Prog Acum.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1</v>
          </cell>
          <cell r="AM27">
            <v>1</v>
          </cell>
          <cell r="AN27">
            <v>1</v>
          </cell>
          <cell r="AO27">
            <v>1</v>
          </cell>
          <cell r="AP27">
            <v>1</v>
          </cell>
          <cell r="AQ27">
            <v>1</v>
          </cell>
          <cell r="AR27">
            <v>1</v>
          </cell>
          <cell r="AS27">
            <v>1</v>
          </cell>
          <cell r="AT27">
            <v>1</v>
          </cell>
          <cell r="AU27">
            <v>1</v>
          </cell>
          <cell r="AV27">
            <v>1</v>
          </cell>
          <cell r="AW27">
            <v>1</v>
          </cell>
          <cell r="AX27">
            <v>1</v>
          </cell>
          <cell r="AY27">
            <v>1</v>
          </cell>
          <cell r="AZ27">
            <v>1</v>
          </cell>
          <cell r="BA27">
            <v>1</v>
          </cell>
          <cell r="BB27">
            <v>1</v>
          </cell>
          <cell r="BC27">
            <v>1</v>
          </cell>
          <cell r="BD27">
            <v>1</v>
          </cell>
          <cell r="BE27">
            <v>1</v>
          </cell>
          <cell r="BF27">
            <v>1</v>
          </cell>
          <cell r="BG27">
            <v>1</v>
          </cell>
          <cell r="BH27">
            <v>1</v>
          </cell>
          <cell r="BI27">
            <v>1</v>
          </cell>
          <cell r="BJ27">
            <v>1</v>
          </cell>
          <cell r="BK27">
            <v>1</v>
          </cell>
          <cell r="BL27">
            <v>1</v>
          </cell>
          <cell r="BM27">
            <v>1</v>
          </cell>
          <cell r="BN27">
            <v>1</v>
          </cell>
          <cell r="BO27">
            <v>1</v>
          </cell>
          <cell r="BP27">
            <v>1</v>
          </cell>
          <cell r="BQ27">
            <v>1</v>
          </cell>
          <cell r="BR27">
            <v>1</v>
          </cell>
          <cell r="BS27">
            <v>1</v>
          </cell>
          <cell r="BT27">
            <v>1</v>
          </cell>
          <cell r="BU27">
            <v>1</v>
          </cell>
          <cell r="BV27">
            <v>1</v>
          </cell>
          <cell r="BW27">
            <v>1</v>
          </cell>
          <cell r="BX27">
            <v>1</v>
          </cell>
          <cell r="BY27">
            <v>1</v>
          </cell>
          <cell r="BZ27">
            <v>1</v>
          </cell>
          <cell r="CA27">
            <v>1</v>
          </cell>
          <cell r="CB27">
            <v>1</v>
          </cell>
          <cell r="CC27">
            <v>1</v>
          </cell>
          <cell r="CD27">
            <v>1</v>
          </cell>
          <cell r="CE27">
            <v>1</v>
          </cell>
          <cell r="CF27">
            <v>1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</v>
          </cell>
          <cell r="CL27">
            <v>1</v>
          </cell>
          <cell r="CM27">
            <v>1</v>
          </cell>
          <cell r="CN27">
            <v>1</v>
          </cell>
          <cell r="CO27">
            <v>1</v>
          </cell>
          <cell r="CP27">
            <v>1</v>
          </cell>
          <cell r="CQ27">
            <v>1</v>
          </cell>
          <cell r="CR27">
            <v>1</v>
          </cell>
          <cell r="CS27">
            <v>1</v>
          </cell>
          <cell r="CT27">
            <v>1</v>
          </cell>
          <cell r="CU27">
            <v>1</v>
          </cell>
          <cell r="CV27">
            <v>1</v>
          </cell>
          <cell r="CW27">
            <v>1</v>
          </cell>
          <cell r="CX27">
            <v>1</v>
          </cell>
          <cell r="CY27">
            <v>1</v>
          </cell>
          <cell r="CZ27">
            <v>1</v>
          </cell>
          <cell r="DA27">
            <v>1</v>
          </cell>
          <cell r="DB27">
            <v>1</v>
          </cell>
          <cell r="DC27">
            <v>1</v>
          </cell>
          <cell r="DD27">
            <v>1</v>
          </cell>
          <cell r="DE27">
            <v>1</v>
          </cell>
          <cell r="DF27">
            <v>1</v>
          </cell>
          <cell r="DG27">
            <v>1</v>
          </cell>
          <cell r="DH27">
            <v>1</v>
          </cell>
          <cell r="DI27">
            <v>1</v>
          </cell>
          <cell r="DJ27">
            <v>1</v>
          </cell>
          <cell r="DK27">
            <v>1</v>
          </cell>
          <cell r="DL27">
            <v>1</v>
          </cell>
          <cell r="DM27">
            <v>1</v>
          </cell>
          <cell r="DN27">
            <v>1</v>
          </cell>
          <cell r="DO27">
            <v>1</v>
          </cell>
          <cell r="DP27">
            <v>1</v>
          </cell>
          <cell r="DQ27">
            <v>1</v>
          </cell>
          <cell r="DR27">
            <v>1</v>
          </cell>
          <cell r="DS27">
            <v>1</v>
          </cell>
          <cell r="DT27">
            <v>1</v>
          </cell>
          <cell r="DU27">
            <v>1</v>
          </cell>
          <cell r="DV27">
            <v>1</v>
          </cell>
          <cell r="DW27">
            <v>1</v>
          </cell>
          <cell r="DX27">
            <v>1</v>
          </cell>
          <cell r="DY27">
            <v>1</v>
          </cell>
        </row>
        <row r="28">
          <cell r="H28" t="str">
            <v>Ejec. Acum.</v>
          </cell>
        </row>
        <row r="29">
          <cell r="A29" t="str">
            <v>RELLENO Y COMPACTACION MATERIAL SELECCIONADO</v>
          </cell>
          <cell r="B29">
            <v>1</v>
          </cell>
          <cell r="C29">
            <v>38426</v>
          </cell>
          <cell r="D29">
            <v>38426</v>
          </cell>
          <cell r="E29">
            <v>7</v>
          </cell>
          <cell r="F29">
            <v>56</v>
          </cell>
          <cell r="G29">
            <v>3.5714285714285712E-2</v>
          </cell>
          <cell r="H29" t="str">
            <v>Prog Acum.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1</v>
          </cell>
          <cell r="AJ29">
            <v>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</v>
          </cell>
          <cell r="AP29">
            <v>1</v>
          </cell>
          <cell r="AQ29">
            <v>1</v>
          </cell>
          <cell r="AR29">
            <v>1</v>
          </cell>
          <cell r="AS29">
            <v>1</v>
          </cell>
          <cell r="AT29">
            <v>1</v>
          </cell>
          <cell r="AU29">
            <v>1</v>
          </cell>
          <cell r="AV29">
            <v>1</v>
          </cell>
          <cell r="AW29">
            <v>1</v>
          </cell>
          <cell r="AX29">
            <v>1</v>
          </cell>
          <cell r="AY29">
            <v>1</v>
          </cell>
          <cell r="AZ29">
            <v>1</v>
          </cell>
          <cell r="BA29">
            <v>1</v>
          </cell>
          <cell r="BB29">
            <v>1</v>
          </cell>
          <cell r="BC29">
            <v>1</v>
          </cell>
          <cell r="BD29">
            <v>1</v>
          </cell>
          <cell r="BE29">
            <v>1</v>
          </cell>
          <cell r="BF29">
            <v>1</v>
          </cell>
          <cell r="BG29">
            <v>1</v>
          </cell>
          <cell r="BH29">
            <v>1</v>
          </cell>
          <cell r="BI29">
            <v>1</v>
          </cell>
          <cell r="BJ29">
            <v>1</v>
          </cell>
          <cell r="BK29">
            <v>1</v>
          </cell>
          <cell r="BL29">
            <v>1</v>
          </cell>
          <cell r="BM29">
            <v>1</v>
          </cell>
          <cell r="BN29">
            <v>1</v>
          </cell>
          <cell r="BO29">
            <v>1</v>
          </cell>
          <cell r="BP29">
            <v>1</v>
          </cell>
          <cell r="BQ29">
            <v>1</v>
          </cell>
          <cell r="BR29">
            <v>1</v>
          </cell>
          <cell r="BS29">
            <v>1</v>
          </cell>
          <cell r="BT29">
            <v>1</v>
          </cell>
          <cell r="BU29">
            <v>1</v>
          </cell>
          <cell r="BV29">
            <v>1</v>
          </cell>
          <cell r="BW29">
            <v>1</v>
          </cell>
          <cell r="BX29">
            <v>1</v>
          </cell>
          <cell r="BY29">
            <v>1</v>
          </cell>
          <cell r="BZ29">
            <v>1</v>
          </cell>
          <cell r="CA29">
            <v>1</v>
          </cell>
          <cell r="CB29">
            <v>1</v>
          </cell>
          <cell r="CC29">
            <v>1</v>
          </cell>
          <cell r="CD29">
            <v>1</v>
          </cell>
          <cell r="CE29">
            <v>1</v>
          </cell>
          <cell r="CF29">
            <v>1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</v>
          </cell>
          <cell r="CL29">
            <v>1</v>
          </cell>
          <cell r="CM29">
            <v>1</v>
          </cell>
          <cell r="CN29">
            <v>1</v>
          </cell>
          <cell r="CO29">
            <v>1</v>
          </cell>
          <cell r="CP29">
            <v>1</v>
          </cell>
          <cell r="CQ29">
            <v>1</v>
          </cell>
          <cell r="CR29">
            <v>1</v>
          </cell>
          <cell r="CS29">
            <v>1</v>
          </cell>
          <cell r="CT29">
            <v>1</v>
          </cell>
          <cell r="CU29">
            <v>1</v>
          </cell>
          <cell r="CV29">
            <v>1</v>
          </cell>
          <cell r="CW29">
            <v>1</v>
          </cell>
          <cell r="CX29">
            <v>1</v>
          </cell>
          <cell r="CY29">
            <v>1</v>
          </cell>
          <cell r="CZ29">
            <v>1</v>
          </cell>
          <cell r="DA29">
            <v>1</v>
          </cell>
          <cell r="DB29">
            <v>1</v>
          </cell>
          <cell r="DC29">
            <v>1</v>
          </cell>
          <cell r="DD29">
            <v>1</v>
          </cell>
          <cell r="DE29">
            <v>1</v>
          </cell>
          <cell r="DF29">
            <v>1</v>
          </cell>
          <cell r="DG29">
            <v>1</v>
          </cell>
          <cell r="DH29">
            <v>1</v>
          </cell>
          <cell r="DI29">
            <v>1</v>
          </cell>
          <cell r="DJ29">
            <v>1</v>
          </cell>
          <cell r="DK29">
            <v>1</v>
          </cell>
          <cell r="DL29">
            <v>1</v>
          </cell>
          <cell r="DM29">
            <v>1</v>
          </cell>
          <cell r="DN29">
            <v>1</v>
          </cell>
          <cell r="DO29">
            <v>1</v>
          </cell>
          <cell r="DP29">
            <v>1</v>
          </cell>
          <cell r="DQ29">
            <v>1</v>
          </cell>
          <cell r="DR29">
            <v>1</v>
          </cell>
          <cell r="DS29">
            <v>1</v>
          </cell>
          <cell r="DT29">
            <v>1</v>
          </cell>
          <cell r="DU29">
            <v>1</v>
          </cell>
          <cell r="DV29">
            <v>1</v>
          </cell>
          <cell r="DW29">
            <v>1</v>
          </cell>
          <cell r="DX29">
            <v>1</v>
          </cell>
          <cell r="DY29">
            <v>1</v>
          </cell>
        </row>
        <row r="30">
          <cell r="H30" t="str">
            <v>Ejec. Acum.</v>
          </cell>
        </row>
        <row r="31">
          <cell r="A31" t="str">
            <v>OBRA ELÉCTRICAS</v>
          </cell>
          <cell r="B31">
            <v>4</v>
          </cell>
          <cell r="C31">
            <v>38421</v>
          </cell>
          <cell r="D31">
            <v>38427</v>
          </cell>
          <cell r="E31">
            <v>18</v>
          </cell>
          <cell r="F31">
            <v>144</v>
          </cell>
          <cell r="G31">
            <v>9.1836734693877556E-2</v>
          </cell>
          <cell r="H31" t="str">
            <v>Prog Acum.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0.33333333333333331</v>
          </cell>
          <cell r="AE31">
            <v>0.61111111111111105</v>
          </cell>
          <cell r="AF31">
            <v>0.83333333333333326</v>
          </cell>
          <cell r="AG31">
            <v>1</v>
          </cell>
          <cell r="AH31">
            <v>1</v>
          </cell>
          <cell r="AI31">
            <v>1</v>
          </cell>
          <cell r="AJ31">
            <v>1</v>
          </cell>
          <cell r="AK31">
            <v>1</v>
          </cell>
          <cell r="AL31">
            <v>1</v>
          </cell>
          <cell r="AM31">
            <v>1</v>
          </cell>
          <cell r="AN31">
            <v>1</v>
          </cell>
          <cell r="AO31">
            <v>1</v>
          </cell>
          <cell r="AP31">
            <v>1</v>
          </cell>
          <cell r="AQ31">
            <v>1</v>
          </cell>
          <cell r="AR31">
            <v>1</v>
          </cell>
          <cell r="AS31">
            <v>1</v>
          </cell>
          <cell r="AT31">
            <v>1</v>
          </cell>
          <cell r="AU31">
            <v>1</v>
          </cell>
          <cell r="AV31">
            <v>1</v>
          </cell>
          <cell r="AW31">
            <v>1</v>
          </cell>
          <cell r="AX31">
            <v>1</v>
          </cell>
          <cell r="AY31">
            <v>1</v>
          </cell>
          <cell r="AZ31">
            <v>1</v>
          </cell>
          <cell r="BA31">
            <v>1</v>
          </cell>
          <cell r="BB31">
            <v>1</v>
          </cell>
          <cell r="BC31">
            <v>1</v>
          </cell>
          <cell r="BD31">
            <v>1</v>
          </cell>
          <cell r="BE31">
            <v>1</v>
          </cell>
          <cell r="BF31">
            <v>1</v>
          </cell>
          <cell r="BG31">
            <v>1</v>
          </cell>
          <cell r="BH31">
            <v>1</v>
          </cell>
          <cell r="BI31">
            <v>1</v>
          </cell>
          <cell r="BJ31">
            <v>1</v>
          </cell>
          <cell r="BK31">
            <v>1</v>
          </cell>
          <cell r="BL31">
            <v>1</v>
          </cell>
          <cell r="BM31">
            <v>1</v>
          </cell>
          <cell r="BN31">
            <v>1</v>
          </cell>
          <cell r="BO31">
            <v>1</v>
          </cell>
          <cell r="BP31">
            <v>1</v>
          </cell>
          <cell r="BQ31">
            <v>1</v>
          </cell>
          <cell r="BR31">
            <v>1</v>
          </cell>
          <cell r="BS31">
            <v>1</v>
          </cell>
          <cell r="BT31">
            <v>1</v>
          </cell>
          <cell r="BU31">
            <v>1</v>
          </cell>
          <cell r="BV31">
            <v>1</v>
          </cell>
          <cell r="BW31">
            <v>1</v>
          </cell>
          <cell r="BX31">
            <v>1</v>
          </cell>
          <cell r="BY31">
            <v>1</v>
          </cell>
          <cell r="BZ31">
            <v>1</v>
          </cell>
          <cell r="CA31">
            <v>1</v>
          </cell>
          <cell r="CB31">
            <v>1</v>
          </cell>
          <cell r="CC31">
            <v>1</v>
          </cell>
          <cell r="CD31">
            <v>1</v>
          </cell>
          <cell r="CE31">
            <v>1</v>
          </cell>
          <cell r="CF31">
            <v>1</v>
          </cell>
          <cell r="CG31">
            <v>1</v>
          </cell>
          <cell r="CH31">
            <v>1</v>
          </cell>
          <cell r="CI31">
            <v>1</v>
          </cell>
          <cell r="CJ31">
            <v>1</v>
          </cell>
          <cell r="CK31">
            <v>1</v>
          </cell>
          <cell r="CL31">
            <v>1</v>
          </cell>
          <cell r="CM31">
            <v>1</v>
          </cell>
          <cell r="CN31">
            <v>1</v>
          </cell>
          <cell r="CO31">
            <v>1</v>
          </cell>
          <cell r="CP31">
            <v>1</v>
          </cell>
          <cell r="CQ31">
            <v>1</v>
          </cell>
          <cell r="CR31">
            <v>1</v>
          </cell>
          <cell r="CS31">
            <v>1</v>
          </cell>
          <cell r="CT31">
            <v>1</v>
          </cell>
          <cell r="CU31">
            <v>1</v>
          </cell>
          <cell r="CV31">
            <v>1</v>
          </cell>
          <cell r="CW31">
            <v>1</v>
          </cell>
          <cell r="CX31">
            <v>1</v>
          </cell>
          <cell r="CY31">
            <v>1</v>
          </cell>
          <cell r="CZ31">
            <v>1</v>
          </cell>
          <cell r="DA31">
            <v>1</v>
          </cell>
          <cell r="DB31">
            <v>1</v>
          </cell>
          <cell r="DC31">
            <v>1</v>
          </cell>
          <cell r="DD31">
            <v>1</v>
          </cell>
          <cell r="DE31">
            <v>1</v>
          </cell>
          <cell r="DF31">
            <v>1</v>
          </cell>
          <cell r="DG31">
            <v>1</v>
          </cell>
          <cell r="DH31">
            <v>1</v>
          </cell>
          <cell r="DI31">
            <v>1</v>
          </cell>
          <cell r="DJ31">
            <v>1</v>
          </cell>
          <cell r="DK31">
            <v>1</v>
          </cell>
          <cell r="DL31">
            <v>1</v>
          </cell>
          <cell r="DM31">
            <v>1</v>
          </cell>
          <cell r="DN31">
            <v>1</v>
          </cell>
          <cell r="DO31">
            <v>1</v>
          </cell>
          <cell r="DP31">
            <v>1</v>
          </cell>
          <cell r="DQ31">
            <v>1</v>
          </cell>
          <cell r="DR31">
            <v>1</v>
          </cell>
          <cell r="DS31">
            <v>1</v>
          </cell>
          <cell r="DT31">
            <v>1</v>
          </cell>
          <cell r="DU31">
            <v>1</v>
          </cell>
          <cell r="DV31">
            <v>1</v>
          </cell>
          <cell r="DW31">
            <v>1</v>
          </cell>
          <cell r="DX31">
            <v>1</v>
          </cell>
          <cell r="DY31">
            <v>1</v>
          </cell>
        </row>
        <row r="32">
          <cell r="H32" t="str">
            <v>Ejec. Acum.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</row>
        <row r="33">
          <cell r="A33" t="str">
            <v xml:space="preserve">ARMADA  </v>
          </cell>
          <cell r="B33">
            <v>1</v>
          </cell>
          <cell r="C33">
            <v>38421</v>
          </cell>
          <cell r="D33">
            <v>38421</v>
          </cell>
          <cell r="E33">
            <v>6</v>
          </cell>
          <cell r="F33">
            <v>48</v>
          </cell>
          <cell r="G33">
            <v>3.0612244897959183E-2</v>
          </cell>
          <cell r="H33" t="str">
            <v>Prog Acum.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1</v>
          </cell>
          <cell r="AE33">
            <v>1</v>
          </cell>
          <cell r="AF33">
            <v>1</v>
          </cell>
          <cell r="AG33">
            <v>1</v>
          </cell>
          <cell r="AH33">
            <v>1</v>
          </cell>
          <cell r="AI33">
            <v>1</v>
          </cell>
          <cell r="AJ33">
            <v>1</v>
          </cell>
          <cell r="AK33">
            <v>1</v>
          </cell>
          <cell r="AL33">
            <v>1</v>
          </cell>
          <cell r="AM33">
            <v>1</v>
          </cell>
          <cell r="AN33">
            <v>1</v>
          </cell>
          <cell r="AO33">
            <v>1</v>
          </cell>
          <cell r="AP33">
            <v>1</v>
          </cell>
          <cell r="AQ33">
            <v>1</v>
          </cell>
          <cell r="AR33">
            <v>1</v>
          </cell>
          <cell r="AS33">
            <v>1</v>
          </cell>
          <cell r="AT33">
            <v>1</v>
          </cell>
          <cell r="AU33">
            <v>1</v>
          </cell>
          <cell r="AV33">
            <v>1</v>
          </cell>
          <cell r="AW33">
            <v>1</v>
          </cell>
          <cell r="AX33">
            <v>1</v>
          </cell>
          <cell r="AY33">
            <v>1</v>
          </cell>
          <cell r="AZ33">
            <v>1</v>
          </cell>
          <cell r="BA33">
            <v>1</v>
          </cell>
          <cell r="BB33">
            <v>1</v>
          </cell>
          <cell r="BC33">
            <v>1</v>
          </cell>
          <cell r="BD33">
            <v>1</v>
          </cell>
          <cell r="BE33">
            <v>1</v>
          </cell>
          <cell r="BF33">
            <v>1</v>
          </cell>
          <cell r="BG33">
            <v>1</v>
          </cell>
          <cell r="BH33">
            <v>1</v>
          </cell>
          <cell r="BI33">
            <v>1</v>
          </cell>
          <cell r="BJ33">
            <v>1</v>
          </cell>
          <cell r="BK33">
            <v>1</v>
          </cell>
          <cell r="BL33">
            <v>1</v>
          </cell>
          <cell r="BM33">
            <v>1</v>
          </cell>
          <cell r="BN33">
            <v>1</v>
          </cell>
          <cell r="BO33">
            <v>1</v>
          </cell>
          <cell r="BP33">
            <v>1</v>
          </cell>
          <cell r="BQ33">
            <v>1</v>
          </cell>
          <cell r="BR33">
            <v>1</v>
          </cell>
          <cell r="BS33">
            <v>1</v>
          </cell>
          <cell r="BT33">
            <v>1</v>
          </cell>
          <cell r="BU33">
            <v>1</v>
          </cell>
          <cell r="BV33">
            <v>1</v>
          </cell>
          <cell r="BW33">
            <v>1</v>
          </cell>
          <cell r="BX33">
            <v>1</v>
          </cell>
          <cell r="BY33">
            <v>1</v>
          </cell>
          <cell r="BZ33">
            <v>1</v>
          </cell>
          <cell r="CA33">
            <v>1</v>
          </cell>
          <cell r="CB33">
            <v>1</v>
          </cell>
          <cell r="CC33">
            <v>1</v>
          </cell>
          <cell r="CD33">
            <v>1</v>
          </cell>
          <cell r="CE33">
            <v>1</v>
          </cell>
          <cell r="CF33">
            <v>1</v>
          </cell>
          <cell r="CG33">
            <v>1</v>
          </cell>
          <cell r="CH33">
            <v>1</v>
          </cell>
          <cell r="CI33">
            <v>1</v>
          </cell>
          <cell r="CJ33">
            <v>1</v>
          </cell>
          <cell r="CK33">
            <v>1</v>
          </cell>
          <cell r="CL33">
            <v>1</v>
          </cell>
          <cell r="CM33">
            <v>1</v>
          </cell>
          <cell r="CN33">
            <v>1</v>
          </cell>
          <cell r="CO33">
            <v>1</v>
          </cell>
          <cell r="CP33">
            <v>1</v>
          </cell>
          <cell r="CQ33">
            <v>1</v>
          </cell>
          <cell r="CR33">
            <v>1</v>
          </cell>
          <cell r="CS33">
            <v>1</v>
          </cell>
          <cell r="CT33">
            <v>1</v>
          </cell>
          <cell r="CU33">
            <v>1</v>
          </cell>
          <cell r="CV33">
            <v>1</v>
          </cell>
          <cell r="CW33">
            <v>1</v>
          </cell>
          <cell r="CX33">
            <v>1</v>
          </cell>
          <cell r="CY33">
            <v>1</v>
          </cell>
          <cell r="CZ33">
            <v>1</v>
          </cell>
          <cell r="DA33">
            <v>1</v>
          </cell>
          <cell r="DB33">
            <v>1</v>
          </cell>
          <cell r="DC33">
            <v>1</v>
          </cell>
          <cell r="DD33">
            <v>1</v>
          </cell>
          <cell r="DE33">
            <v>1</v>
          </cell>
          <cell r="DF33">
            <v>1</v>
          </cell>
          <cell r="DG33">
            <v>1</v>
          </cell>
          <cell r="DH33">
            <v>1</v>
          </cell>
          <cell r="DI33">
            <v>1</v>
          </cell>
          <cell r="DJ33">
            <v>1</v>
          </cell>
          <cell r="DK33">
            <v>1</v>
          </cell>
          <cell r="DL33">
            <v>1</v>
          </cell>
          <cell r="DM33">
            <v>1</v>
          </cell>
          <cell r="DN33">
            <v>1</v>
          </cell>
          <cell r="DO33">
            <v>1</v>
          </cell>
          <cell r="DP33">
            <v>1</v>
          </cell>
          <cell r="DQ33">
            <v>1</v>
          </cell>
          <cell r="DR33">
            <v>1</v>
          </cell>
          <cell r="DS33">
            <v>1</v>
          </cell>
          <cell r="DT33">
            <v>1</v>
          </cell>
          <cell r="DU33">
            <v>1</v>
          </cell>
          <cell r="DV33">
            <v>1</v>
          </cell>
          <cell r="DW33">
            <v>1</v>
          </cell>
          <cell r="DX33">
            <v>1</v>
          </cell>
          <cell r="DY33">
            <v>1</v>
          </cell>
        </row>
        <row r="34">
          <cell r="H34" t="str">
            <v>Ejec. Acum.</v>
          </cell>
        </row>
        <row r="35">
          <cell r="A35" t="str">
            <v xml:space="preserve">INSTALACION </v>
          </cell>
          <cell r="B35">
            <v>1</v>
          </cell>
          <cell r="C35">
            <v>38422</v>
          </cell>
          <cell r="D35">
            <v>38422</v>
          </cell>
          <cell r="E35">
            <v>5</v>
          </cell>
          <cell r="F35">
            <v>40</v>
          </cell>
          <cell r="G35">
            <v>2.5510204081632654E-2</v>
          </cell>
          <cell r="H35" t="str">
            <v>Prog Acum.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1</v>
          </cell>
          <cell r="AF35">
            <v>1</v>
          </cell>
          <cell r="AG35">
            <v>1</v>
          </cell>
          <cell r="AH35">
            <v>1</v>
          </cell>
          <cell r="AI35">
            <v>1</v>
          </cell>
          <cell r="AJ35">
            <v>1</v>
          </cell>
          <cell r="AK35">
            <v>1</v>
          </cell>
          <cell r="AL35">
            <v>1</v>
          </cell>
          <cell r="AM35">
            <v>1</v>
          </cell>
          <cell r="AN35">
            <v>1</v>
          </cell>
          <cell r="AO35">
            <v>1</v>
          </cell>
          <cell r="AP35">
            <v>1</v>
          </cell>
          <cell r="AQ35">
            <v>1</v>
          </cell>
          <cell r="AR35">
            <v>1</v>
          </cell>
          <cell r="AS35">
            <v>1</v>
          </cell>
          <cell r="AT35">
            <v>1</v>
          </cell>
          <cell r="AU35">
            <v>1</v>
          </cell>
          <cell r="AV35">
            <v>1</v>
          </cell>
          <cell r="AW35">
            <v>1</v>
          </cell>
          <cell r="AX35">
            <v>1</v>
          </cell>
          <cell r="AY35">
            <v>1</v>
          </cell>
          <cell r="AZ35">
            <v>1</v>
          </cell>
          <cell r="BA35">
            <v>1</v>
          </cell>
          <cell r="BB35">
            <v>1</v>
          </cell>
          <cell r="BC35">
            <v>1</v>
          </cell>
          <cell r="BD35">
            <v>1</v>
          </cell>
          <cell r="BE35">
            <v>1</v>
          </cell>
          <cell r="BF35">
            <v>1</v>
          </cell>
          <cell r="BG35">
            <v>1</v>
          </cell>
          <cell r="BH35">
            <v>1</v>
          </cell>
          <cell r="BI35">
            <v>1</v>
          </cell>
          <cell r="BJ35">
            <v>1</v>
          </cell>
          <cell r="BK35">
            <v>1</v>
          </cell>
          <cell r="BL35">
            <v>1</v>
          </cell>
          <cell r="BM35">
            <v>1</v>
          </cell>
          <cell r="BN35">
            <v>1</v>
          </cell>
          <cell r="BO35">
            <v>1</v>
          </cell>
          <cell r="BP35">
            <v>1</v>
          </cell>
          <cell r="BQ35">
            <v>1</v>
          </cell>
          <cell r="BR35">
            <v>1</v>
          </cell>
          <cell r="BS35">
            <v>1</v>
          </cell>
          <cell r="BT35">
            <v>1</v>
          </cell>
          <cell r="BU35">
            <v>1</v>
          </cell>
          <cell r="BV35">
            <v>1</v>
          </cell>
          <cell r="BW35">
            <v>1</v>
          </cell>
          <cell r="BX35">
            <v>1</v>
          </cell>
          <cell r="BY35">
            <v>1</v>
          </cell>
          <cell r="BZ35">
            <v>1</v>
          </cell>
          <cell r="CA35">
            <v>1</v>
          </cell>
          <cell r="CB35">
            <v>1</v>
          </cell>
          <cell r="CC35">
            <v>1</v>
          </cell>
          <cell r="CD35">
            <v>1</v>
          </cell>
          <cell r="CE35">
            <v>1</v>
          </cell>
          <cell r="CF35">
            <v>1</v>
          </cell>
          <cell r="CG35">
            <v>1</v>
          </cell>
          <cell r="CH35">
            <v>1</v>
          </cell>
          <cell r="CI35">
            <v>1</v>
          </cell>
          <cell r="CJ35">
            <v>1</v>
          </cell>
          <cell r="CK35">
            <v>1</v>
          </cell>
          <cell r="CL35">
            <v>1</v>
          </cell>
          <cell r="CM35">
            <v>1</v>
          </cell>
          <cell r="CN35">
            <v>1</v>
          </cell>
          <cell r="CO35">
            <v>1</v>
          </cell>
          <cell r="CP35">
            <v>1</v>
          </cell>
          <cell r="CQ35">
            <v>1</v>
          </cell>
          <cell r="CR35">
            <v>1</v>
          </cell>
          <cell r="CS35">
            <v>1</v>
          </cell>
          <cell r="CT35">
            <v>1</v>
          </cell>
          <cell r="CU35">
            <v>1</v>
          </cell>
          <cell r="CV35">
            <v>1</v>
          </cell>
          <cell r="CW35">
            <v>1</v>
          </cell>
          <cell r="CX35">
            <v>1</v>
          </cell>
          <cell r="CY35">
            <v>1</v>
          </cell>
          <cell r="CZ35">
            <v>1</v>
          </cell>
          <cell r="DA35">
            <v>1</v>
          </cell>
          <cell r="DB35">
            <v>1</v>
          </cell>
          <cell r="DC35">
            <v>1</v>
          </cell>
          <cell r="DD35">
            <v>1</v>
          </cell>
          <cell r="DE35">
            <v>1</v>
          </cell>
          <cell r="DF35">
            <v>1</v>
          </cell>
          <cell r="DG35">
            <v>1</v>
          </cell>
          <cell r="DH35">
            <v>1</v>
          </cell>
          <cell r="DI35">
            <v>1</v>
          </cell>
          <cell r="DJ35">
            <v>1</v>
          </cell>
          <cell r="DK35">
            <v>1</v>
          </cell>
          <cell r="DL35">
            <v>1</v>
          </cell>
          <cell r="DM35">
            <v>1</v>
          </cell>
          <cell r="DN35">
            <v>1</v>
          </cell>
          <cell r="DO35">
            <v>1</v>
          </cell>
          <cell r="DP35">
            <v>1</v>
          </cell>
          <cell r="DQ35">
            <v>1</v>
          </cell>
          <cell r="DR35">
            <v>1</v>
          </cell>
          <cell r="DS35">
            <v>1</v>
          </cell>
          <cell r="DT35">
            <v>1</v>
          </cell>
          <cell r="DU35">
            <v>1</v>
          </cell>
          <cell r="DV35">
            <v>1</v>
          </cell>
          <cell r="DW35">
            <v>1</v>
          </cell>
          <cell r="DX35">
            <v>1</v>
          </cell>
          <cell r="DY35">
            <v>1</v>
          </cell>
        </row>
        <row r="36">
          <cell r="H36" t="str">
            <v>Ejec. Acum.</v>
          </cell>
        </row>
        <row r="37">
          <cell r="A37" t="str">
            <v>SOLDADURA EXOTERMICA DE COLAS</v>
          </cell>
          <cell r="B37">
            <v>1</v>
          </cell>
          <cell r="C37">
            <v>38423</v>
          </cell>
          <cell r="D37">
            <v>38423</v>
          </cell>
          <cell r="E37">
            <v>4</v>
          </cell>
          <cell r="F37">
            <v>32</v>
          </cell>
          <cell r="G37">
            <v>2.0408163265306121E-2</v>
          </cell>
          <cell r="H37" t="str">
            <v>Prog Acum.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1</v>
          </cell>
          <cell r="AG37">
            <v>1</v>
          </cell>
          <cell r="AH37">
            <v>1</v>
          </cell>
          <cell r="AI37">
            <v>1</v>
          </cell>
          <cell r="AJ37">
            <v>1</v>
          </cell>
          <cell r="AK37">
            <v>1</v>
          </cell>
          <cell r="AL37">
            <v>1</v>
          </cell>
          <cell r="AM37">
            <v>1</v>
          </cell>
          <cell r="AN37">
            <v>1</v>
          </cell>
          <cell r="AO37">
            <v>1</v>
          </cell>
          <cell r="AP37">
            <v>1</v>
          </cell>
          <cell r="AQ37">
            <v>1</v>
          </cell>
          <cell r="AR37">
            <v>1</v>
          </cell>
          <cell r="AS37">
            <v>1</v>
          </cell>
          <cell r="AT37">
            <v>1</v>
          </cell>
          <cell r="AU37">
            <v>1</v>
          </cell>
          <cell r="AV37">
            <v>1</v>
          </cell>
          <cell r="AW37">
            <v>1</v>
          </cell>
          <cell r="AX37">
            <v>1</v>
          </cell>
          <cell r="AY37">
            <v>1</v>
          </cell>
          <cell r="AZ37">
            <v>1</v>
          </cell>
          <cell r="BA37">
            <v>1</v>
          </cell>
          <cell r="BB37">
            <v>1</v>
          </cell>
          <cell r="BC37">
            <v>1</v>
          </cell>
          <cell r="BD37">
            <v>1</v>
          </cell>
          <cell r="BE37">
            <v>1</v>
          </cell>
          <cell r="BF37">
            <v>1</v>
          </cell>
          <cell r="BG37">
            <v>1</v>
          </cell>
          <cell r="BH37">
            <v>1</v>
          </cell>
          <cell r="BI37">
            <v>1</v>
          </cell>
          <cell r="BJ37">
            <v>1</v>
          </cell>
          <cell r="BK37">
            <v>1</v>
          </cell>
          <cell r="BL37">
            <v>1</v>
          </cell>
          <cell r="BM37">
            <v>1</v>
          </cell>
          <cell r="BN37">
            <v>1</v>
          </cell>
          <cell r="BO37">
            <v>1</v>
          </cell>
          <cell r="BP37">
            <v>1</v>
          </cell>
          <cell r="BQ37">
            <v>1</v>
          </cell>
          <cell r="BR37">
            <v>1</v>
          </cell>
          <cell r="BS37">
            <v>1</v>
          </cell>
          <cell r="BT37">
            <v>1</v>
          </cell>
          <cell r="BU37">
            <v>1</v>
          </cell>
          <cell r="BV37">
            <v>1</v>
          </cell>
          <cell r="BW37">
            <v>1</v>
          </cell>
          <cell r="BX37">
            <v>1</v>
          </cell>
          <cell r="BY37">
            <v>1</v>
          </cell>
          <cell r="BZ37">
            <v>1</v>
          </cell>
          <cell r="CA37">
            <v>1</v>
          </cell>
          <cell r="CB37">
            <v>1</v>
          </cell>
          <cell r="CC37">
            <v>1</v>
          </cell>
          <cell r="CD37">
            <v>1</v>
          </cell>
          <cell r="CE37">
            <v>1</v>
          </cell>
          <cell r="CF37">
            <v>1</v>
          </cell>
          <cell r="CG37">
            <v>1</v>
          </cell>
          <cell r="CH37">
            <v>1</v>
          </cell>
          <cell r="CI37">
            <v>1</v>
          </cell>
          <cell r="CJ37">
            <v>1</v>
          </cell>
          <cell r="CK37">
            <v>1</v>
          </cell>
          <cell r="CL37">
            <v>1</v>
          </cell>
          <cell r="CM37">
            <v>1</v>
          </cell>
          <cell r="CN37">
            <v>1</v>
          </cell>
          <cell r="CO37">
            <v>1</v>
          </cell>
          <cell r="CP37">
            <v>1</v>
          </cell>
          <cell r="CQ37">
            <v>1</v>
          </cell>
          <cell r="CR37">
            <v>1</v>
          </cell>
          <cell r="CS37">
            <v>1</v>
          </cell>
          <cell r="CT37">
            <v>1</v>
          </cell>
          <cell r="CU37">
            <v>1</v>
          </cell>
          <cell r="CV37">
            <v>1</v>
          </cell>
          <cell r="CW37">
            <v>1</v>
          </cell>
          <cell r="CX37">
            <v>1</v>
          </cell>
          <cell r="CY37">
            <v>1</v>
          </cell>
          <cell r="CZ37">
            <v>1</v>
          </cell>
          <cell r="DA37">
            <v>1</v>
          </cell>
          <cell r="DB37">
            <v>1</v>
          </cell>
          <cell r="DC37">
            <v>1</v>
          </cell>
          <cell r="DD37">
            <v>1</v>
          </cell>
          <cell r="DE37">
            <v>1</v>
          </cell>
          <cell r="DF37">
            <v>1</v>
          </cell>
          <cell r="DG37">
            <v>1</v>
          </cell>
          <cell r="DH37">
            <v>1</v>
          </cell>
          <cell r="DI37">
            <v>1</v>
          </cell>
          <cell r="DJ37">
            <v>1</v>
          </cell>
          <cell r="DK37">
            <v>1</v>
          </cell>
          <cell r="DL37">
            <v>1</v>
          </cell>
          <cell r="DM37">
            <v>1</v>
          </cell>
          <cell r="DN37">
            <v>1</v>
          </cell>
          <cell r="DO37">
            <v>1</v>
          </cell>
          <cell r="DP37">
            <v>1</v>
          </cell>
          <cell r="DQ37">
            <v>1</v>
          </cell>
          <cell r="DR37">
            <v>1</v>
          </cell>
          <cell r="DS37">
            <v>1</v>
          </cell>
          <cell r="DT37">
            <v>1</v>
          </cell>
          <cell r="DU37">
            <v>1</v>
          </cell>
          <cell r="DV37">
            <v>1</v>
          </cell>
          <cell r="DW37">
            <v>1</v>
          </cell>
          <cell r="DX37">
            <v>1</v>
          </cell>
          <cell r="DY37">
            <v>1</v>
          </cell>
        </row>
        <row r="38">
          <cell r="H38" t="str">
            <v>Ejec. Acum.</v>
          </cell>
        </row>
        <row r="39">
          <cell r="A39" t="str">
            <v>INSTALACION DE ELECTRODOS</v>
          </cell>
          <cell r="B39">
            <v>1</v>
          </cell>
          <cell r="C39">
            <v>38424</v>
          </cell>
          <cell r="D39">
            <v>38424</v>
          </cell>
          <cell r="E39">
            <v>3</v>
          </cell>
          <cell r="F39">
            <v>24</v>
          </cell>
          <cell r="G39">
            <v>1.5306122448979591E-2</v>
          </cell>
          <cell r="H39" t="str">
            <v>Prog Acum.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  <cell r="AH39">
            <v>1</v>
          </cell>
          <cell r="AI39">
            <v>1</v>
          </cell>
          <cell r="AJ39">
            <v>1</v>
          </cell>
          <cell r="AK39">
            <v>1</v>
          </cell>
          <cell r="AL39">
            <v>1</v>
          </cell>
          <cell r="AM39">
            <v>1</v>
          </cell>
          <cell r="AN39">
            <v>1</v>
          </cell>
          <cell r="AO39">
            <v>1</v>
          </cell>
          <cell r="AP39">
            <v>1</v>
          </cell>
          <cell r="AQ39">
            <v>1</v>
          </cell>
          <cell r="AR39">
            <v>1</v>
          </cell>
          <cell r="AS39">
            <v>1</v>
          </cell>
          <cell r="AT39">
            <v>1</v>
          </cell>
          <cell r="AU39">
            <v>1</v>
          </cell>
          <cell r="AV39">
            <v>1</v>
          </cell>
          <cell r="AW39">
            <v>1</v>
          </cell>
          <cell r="AX39">
            <v>1</v>
          </cell>
          <cell r="AY39">
            <v>1</v>
          </cell>
          <cell r="AZ39">
            <v>1</v>
          </cell>
          <cell r="BA39">
            <v>1</v>
          </cell>
          <cell r="BB39">
            <v>1</v>
          </cell>
          <cell r="BC39">
            <v>1</v>
          </cell>
          <cell r="BD39">
            <v>1</v>
          </cell>
          <cell r="BE39">
            <v>1</v>
          </cell>
          <cell r="BF39">
            <v>1</v>
          </cell>
          <cell r="BG39">
            <v>1</v>
          </cell>
          <cell r="BH39">
            <v>1</v>
          </cell>
          <cell r="BI39">
            <v>1</v>
          </cell>
          <cell r="BJ39">
            <v>1</v>
          </cell>
          <cell r="BK39">
            <v>1</v>
          </cell>
          <cell r="BL39">
            <v>1</v>
          </cell>
          <cell r="BM39">
            <v>1</v>
          </cell>
          <cell r="BN39">
            <v>1</v>
          </cell>
          <cell r="BO39">
            <v>1</v>
          </cell>
          <cell r="BP39">
            <v>1</v>
          </cell>
          <cell r="BQ39">
            <v>1</v>
          </cell>
          <cell r="BR39">
            <v>1</v>
          </cell>
          <cell r="BS39">
            <v>1</v>
          </cell>
          <cell r="BT39">
            <v>1</v>
          </cell>
          <cell r="BU39">
            <v>1</v>
          </cell>
          <cell r="BV39">
            <v>1</v>
          </cell>
          <cell r="BW39">
            <v>1</v>
          </cell>
          <cell r="BX39">
            <v>1</v>
          </cell>
          <cell r="BY39">
            <v>1</v>
          </cell>
          <cell r="BZ39">
            <v>1</v>
          </cell>
          <cell r="CA39">
            <v>1</v>
          </cell>
          <cell r="CB39">
            <v>1</v>
          </cell>
          <cell r="CC39">
            <v>1</v>
          </cell>
          <cell r="CD39">
            <v>1</v>
          </cell>
          <cell r="CE39">
            <v>1</v>
          </cell>
          <cell r="CF39">
            <v>1</v>
          </cell>
          <cell r="CG39">
            <v>1</v>
          </cell>
          <cell r="CH39">
            <v>1</v>
          </cell>
          <cell r="CI39">
            <v>1</v>
          </cell>
          <cell r="CJ39">
            <v>1</v>
          </cell>
          <cell r="CK39">
            <v>1</v>
          </cell>
          <cell r="CL39">
            <v>1</v>
          </cell>
          <cell r="CM39">
            <v>1</v>
          </cell>
          <cell r="CN39">
            <v>1</v>
          </cell>
          <cell r="CO39">
            <v>1</v>
          </cell>
          <cell r="CP39">
            <v>1</v>
          </cell>
          <cell r="CQ39">
            <v>1</v>
          </cell>
          <cell r="CR39">
            <v>1</v>
          </cell>
          <cell r="CS39">
            <v>1</v>
          </cell>
          <cell r="CT39">
            <v>1</v>
          </cell>
          <cell r="CU39">
            <v>1</v>
          </cell>
          <cell r="CV39">
            <v>1</v>
          </cell>
          <cell r="CW39">
            <v>1</v>
          </cell>
          <cell r="CX39">
            <v>1</v>
          </cell>
          <cell r="CY39">
            <v>1</v>
          </cell>
          <cell r="CZ39">
            <v>1</v>
          </cell>
          <cell r="DA39">
            <v>1</v>
          </cell>
          <cell r="DB39">
            <v>1</v>
          </cell>
          <cell r="DC39">
            <v>1</v>
          </cell>
          <cell r="DD39">
            <v>1</v>
          </cell>
          <cell r="DE39">
            <v>1</v>
          </cell>
          <cell r="DF39">
            <v>1</v>
          </cell>
          <cell r="DG39">
            <v>1</v>
          </cell>
          <cell r="DH39">
            <v>1</v>
          </cell>
          <cell r="DI39">
            <v>1</v>
          </cell>
          <cell r="DJ39">
            <v>1</v>
          </cell>
          <cell r="DK39">
            <v>1</v>
          </cell>
          <cell r="DL39">
            <v>1</v>
          </cell>
          <cell r="DM39">
            <v>1</v>
          </cell>
          <cell r="DN39">
            <v>1</v>
          </cell>
          <cell r="DO39">
            <v>1</v>
          </cell>
          <cell r="DP39">
            <v>1</v>
          </cell>
          <cell r="DQ39">
            <v>1</v>
          </cell>
          <cell r="DR39">
            <v>1</v>
          </cell>
          <cell r="DS39">
            <v>1</v>
          </cell>
          <cell r="DT39">
            <v>1</v>
          </cell>
          <cell r="DU39">
            <v>1</v>
          </cell>
          <cell r="DV39">
            <v>1</v>
          </cell>
          <cell r="DW39">
            <v>1</v>
          </cell>
          <cell r="DX39">
            <v>1</v>
          </cell>
          <cell r="DY39">
            <v>1</v>
          </cell>
        </row>
        <row r="40">
          <cell r="A40" t="str">
            <v xml:space="preserve"> </v>
          </cell>
          <cell r="H40" t="str">
            <v>Ejec. Acum.</v>
          </cell>
        </row>
        <row r="41">
          <cell r="A41" t="str">
            <v>BANCO DE DUCTOS</v>
          </cell>
          <cell r="B41">
            <v>6</v>
          </cell>
          <cell r="C41">
            <v>38427</v>
          </cell>
          <cell r="D41">
            <v>38432</v>
          </cell>
          <cell r="E41">
            <v>26</v>
          </cell>
          <cell r="F41">
            <v>208</v>
          </cell>
          <cell r="G41">
            <v>0.1326530612244898</v>
          </cell>
          <cell r="H41" t="str">
            <v>Prog Acum.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0.37278106508875736</v>
          </cell>
          <cell r="AK41">
            <v>0.6301775147928993</v>
          </cell>
          <cell r="AL41">
            <v>0.84911242603550285</v>
          </cell>
          <cell r="AM41">
            <v>0.98668639053254414</v>
          </cell>
          <cell r="AN41">
            <v>0.99999999999999978</v>
          </cell>
          <cell r="AO41">
            <v>0.99999999999999978</v>
          </cell>
          <cell r="AP41">
            <v>0.99999999999999978</v>
          </cell>
          <cell r="AQ41">
            <v>0.99999999999999978</v>
          </cell>
          <cell r="AR41">
            <v>0.99999999999999978</v>
          </cell>
          <cell r="AS41">
            <v>0.99999999999999978</v>
          </cell>
          <cell r="AT41">
            <v>0.99999999999999978</v>
          </cell>
          <cell r="AU41">
            <v>0.99999999999999978</v>
          </cell>
          <cell r="AV41">
            <v>0.99999999999999978</v>
          </cell>
          <cell r="AW41">
            <v>0.99999999999999978</v>
          </cell>
          <cell r="AX41">
            <v>0.99999999999999978</v>
          </cell>
          <cell r="AY41">
            <v>0.99999999999999978</v>
          </cell>
          <cell r="AZ41">
            <v>0.99999999999999978</v>
          </cell>
          <cell r="BA41">
            <v>0.99999999999999978</v>
          </cell>
          <cell r="BB41">
            <v>0.99999999999999978</v>
          </cell>
          <cell r="BC41">
            <v>0.99999999999999978</v>
          </cell>
          <cell r="BD41">
            <v>0.99999999999999978</v>
          </cell>
          <cell r="BE41">
            <v>0.99999999999999978</v>
          </cell>
          <cell r="BF41">
            <v>0.99999999999999978</v>
          </cell>
          <cell r="BG41">
            <v>0.99999999999999978</v>
          </cell>
          <cell r="BH41">
            <v>0.99999999999999978</v>
          </cell>
          <cell r="BI41">
            <v>0.99999999999999978</v>
          </cell>
          <cell r="BJ41">
            <v>0.99999999999999978</v>
          </cell>
          <cell r="BK41">
            <v>0.99999999999999978</v>
          </cell>
          <cell r="BL41">
            <v>0.99999999999999978</v>
          </cell>
          <cell r="BM41">
            <v>0.99999999999999978</v>
          </cell>
          <cell r="BN41">
            <v>0.99999999999999978</v>
          </cell>
          <cell r="BO41">
            <v>0.99999999999999978</v>
          </cell>
          <cell r="BP41">
            <v>0.99999999999999978</v>
          </cell>
          <cell r="BQ41">
            <v>0.99999999999999978</v>
          </cell>
          <cell r="BR41">
            <v>0.99999999999999978</v>
          </cell>
          <cell r="BS41">
            <v>0.99999999999999978</v>
          </cell>
          <cell r="BT41">
            <v>0.99999999999999978</v>
          </cell>
          <cell r="BU41">
            <v>0.99999999999999978</v>
          </cell>
          <cell r="BV41">
            <v>0.99999999999999978</v>
          </cell>
          <cell r="BW41">
            <v>0.99999999999999978</v>
          </cell>
          <cell r="BX41">
            <v>0.99999999999999978</v>
          </cell>
          <cell r="BY41">
            <v>0.99999999999999978</v>
          </cell>
          <cell r="BZ41">
            <v>0.99999999999999978</v>
          </cell>
          <cell r="CA41">
            <v>0.99999999999999978</v>
          </cell>
          <cell r="CB41">
            <v>0.99999999999999978</v>
          </cell>
          <cell r="CC41">
            <v>0.99999999999999978</v>
          </cell>
          <cell r="CD41">
            <v>0.99999999999999978</v>
          </cell>
          <cell r="CE41">
            <v>0.99999999999999978</v>
          </cell>
          <cell r="CF41">
            <v>0.99999999999999978</v>
          </cell>
          <cell r="CG41">
            <v>0.99999999999999978</v>
          </cell>
          <cell r="CH41">
            <v>0.99999999999999978</v>
          </cell>
          <cell r="CI41">
            <v>0.99999999999999978</v>
          </cell>
          <cell r="CJ41">
            <v>0.99999999999999978</v>
          </cell>
          <cell r="CK41">
            <v>0.99999999999999978</v>
          </cell>
          <cell r="CL41">
            <v>0.99999999999999978</v>
          </cell>
          <cell r="CM41">
            <v>0.99999999999999978</v>
          </cell>
          <cell r="CN41">
            <v>0.99999999999999978</v>
          </cell>
          <cell r="CO41">
            <v>0.99999999999999978</v>
          </cell>
          <cell r="CP41">
            <v>0.99999999999999978</v>
          </cell>
          <cell r="CQ41">
            <v>0.99999999999999978</v>
          </cell>
          <cell r="CR41">
            <v>0.99999999999999978</v>
          </cell>
          <cell r="CS41">
            <v>0.99999999999999978</v>
          </cell>
          <cell r="CT41">
            <v>0.99999999999999978</v>
          </cell>
          <cell r="CU41">
            <v>0.99999999999999978</v>
          </cell>
          <cell r="CV41">
            <v>0.99999999999999978</v>
          </cell>
          <cell r="CW41">
            <v>0.99999999999999978</v>
          </cell>
          <cell r="CX41">
            <v>0.99999999999999978</v>
          </cell>
          <cell r="CY41">
            <v>0.99999999999999978</v>
          </cell>
          <cell r="CZ41">
            <v>0.99999999999999978</v>
          </cell>
          <cell r="DA41">
            <v>0.99999999999999978</v>
          </cell>
          <cell r="DB41">
            <v>0.99999999999999978</v>
          </cell>
          <cell r="DC41">
            <v>0.99999999999999978</v>
          </cell>
          <cell r="DD41">
            <v>0.99999999999999978</v>
          </cell>
          <cell r="DE41">
            <v>0.99999999999999978</v>
          </cell>
          <cell r="DF41">
            <v>0.99999999999999978</v>
          </cell>
          <cell r="DG41">
            <v>0.99999999999999978</v>
          </cell>
          <cell r="DH41">
            <v>0.99999999999999978</v>
          </cell>
          <cell r="DI41">
            <v>0.99999999999999978</v>
          </cell>
          <cell r="DJ41">
            <v>0.99999999999999978</v>
          </cell>
          <cell r="DK41">
            <v>0.99999999999999978</v>
          </cell>
          <cell r="DL41">
            <v>0.99999999999999978</v>
          </cell>
          <cell r="DM41">
            <v>0.99999999999999978</v>
          </cell>
          <cell r="DN41">
            <v>0.99999999999999978</v>
          </cell>
          <cell r="DO41">
            <v>0.99999999999999978</v>
          </cell>
          <cell r="DP41">
            <v>0.99999999999999978</v>
          </cell>
          <cell r="DQ41">
            <v>0.99999999999999978</v>
          </cell>
          <cell r="DR41">
            <v>0.99999999999999978</v>
          </cell>
          <cell r="DS41">
            <v>0.99999999999999978</v>
          </cell>
          <cell r="DT41">
            <v>0.99999999999999978</v>
          </cell>
          <cell r="DU41">
            <v>0.99999999999999978</v>
          </cell>
          <cell r="DV41">
            <v>0.99999999999999978</v>
          </cell>
          <cell r="DW41">
            <v>0.99999999999999978</v>
          </cell>
          <cell r="DX41">
            <v>0.99999999999999978</v>
          </cell>
          <cell r="DY41">
            <v>0.99999999999999978</v>
          </cell>
        </row>
        <row r="42">
          <cell r="A42" t="str">
            <v xml:space="preserve"> </v>
          </cell>
          <cell r="H42" t="str">
            <v>Ejec. Acum.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</row>
        <row r="43">
          <cell r="A43" t="str">
            <v>OBRAS CIVILES</v>
          </cell>
          <cell r="B43">
            <v>6</v>
          </cell>
          <cell r="C43">
            <v>38427</v>
          </cell>
          <cell r="D43">
            <v>38432</v>
          </cell>
          <cell r="E43">
            <v>26</v>
          </cell>
          <cell r="F43">
            <v>208</v>
          </cell>
          <cell r="G43">
            <v>0.1326530612244898</v>
          </cell>
          <cell r="H43" t="str">
            <v>Prog Acum.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0.23076923076923075</v>
          </cell>
          <cell r="AK43">
            <v>0.46153846153846151</v>
          </cell>
          <cell r="AL43">
            <v>0.69230769230769218</v>
          </cell>
          <cell r="AM43">
            <v>0.88461538461538447</v>
          </cell>
          <cell r="AN43">
            <v>0.99999999999999978</v>
          </cell>
          <cell r="AO43">
            <v>0.99999999999999978</v>
          </cell>
          <cell r="AP43">
            <v>0.99999999999999978</v>
          </cell>
          <cell r="AQ43">
            <v>0.99999999999999978</v>
          </cell>
          <cell r="AR43">
            <v>0.99999999999999978</v>
          </cell>
          <cell r="AS43">
            <v>0.99999999999999978</v>
          </cell>
          <cell r="AT43">
            <v>0.99999999999999978</v>
          </cell>
          <cell r="AU43">
            <v>0.99999999999999978</v>
          </cell>
          <cell r="AV43">
            <v>0.99999999999999978</v>
          </cell>
          <cell r="AW43">
            <v>0.99999999999999978</v>
          </cell>
          <cell r="AX43">
            <v>0.99999999999999978</v>
          </cell>
          <cell r="AY43">
            <v>0.99999999999999978</v>
          </cell>
          <cell r="AZ43">
            <v>0.99999999999999978</v>
          </cell>
          <cell r="BA43">
            <v>0.99999999999999978</v>
          </cell>
          <cell r="BB43">
            <v>0.99999999999999978</v>
          </cell>
          <cell r="BC43">
            <v>0.99999999999999978</v>
          </cell>
          <cell r="BD43">
            <v>0.99999999999999978</v>
          </cell>
          <cell r="BE43">
            <v>0.99999999999999978</v>
          </cell>
          <cell r="BF43">
            <v>0.99999999999999978</v>
          </cell>
          <cell r="BG43">
            <v>0.99999999999999978</v>
          </cell>
          <cell r="BH43">
            <v>0.99999999999999978</v>
          </cell>
          <cell r="BI43">
            <v>0.99999999999999978</v>
          </cell>
          <cell r="BJ43">
            <v>0.99999999999999978</v>
          </cell>
          <cell r="BK43">
            <v>0.99999999999999978</v>
          </cell>
          <cell r="BL43">
            <v>0.99999999999999978</v>
          </cell>
          <cell r="BM43">
            <v>0.99999999999999978</v>
          </cell>
          <cell r="BN43">
            <v>0.99999999999999978</v>
          </cell>
          <cell r="BO43">
            <v>0.99999999999999978</v>
          </cell>
          <cell r="BP43">
            <v>0.99999999999999978</v>
          </cell>
          <cell r="BQ43">
            <v>0.99999999999999978</v>
          </cell>
          <cell r="BR43">
            <v>0.99999999999999978</v>
          </cell>
          <cell r="BS43">
            <v>0.99999999999999978</v>
          </cell>
          <cell r="BT43">
            <v>0.99999999999999978</v>
          </cell>
          <cell r="BU43">
            <v>0.99999999999999978</v>
          </cell>
          <cell r="BV43">
            <v>0.99999999999999978</v>
          </cell>
          <cell r="BW43">
            <v>0.99999999999999978</v>
          </cell>
          <cell r="BX43">
            <v>0.99999999999999978</v>
          </cell>
          <cell r="BY43">
            <v>0.99999999999999978</v>
          </cell>
          <cell r="BZ43">
            <v>0.99999999999999978</v>
          </cell>
          <cell r="CA43">
            <v>0.99999999999999978</v>
          </cell>
          <cell r="CB43">
            <v>0.99999999999999978</v>
          </cell>
          <cell r="CC43">
            <v>0.99999999999999978</v>
          </cell>
          <cell r="CD43">
            <v>0.99999999999999978</v>
          </cell>
          <cell r="CE43">
            <v>0.99999999999999978</v>
          </cell>
          <cell r="CF43">
            <v>0.99999999999999978</v>
          </cell>
          <cell r="CG43">
            <v>0.99999999999999978</v>
          </cell>
          <cell r="CH43">
            <v>0.99999999999999978</v>
          </cell>
          <cell r="CI43">
            <v>0.99999999999999978</v>
          </cell>
          <cell r="CJ43">
            <v>0.99999999999999978</v>
          </cell>
          <cell r="CK43">
            <v>0.99999999999999978</v>
          </cell>
          <cell r="CL43">
            <v>0.99999999999999978</v>
          </cell>
          <cell r="CM43">
            <v>0.99999999999999978</v>
          </cell>
          <cell r="CN43">
            <v>0.99999999999999978</v>
          </cell>
          <cell r="CO43">
            <v>0.99999999999999978</v>
          </cell>
          <cell r="CP43">
            <v>0.99999999999999978</v>
          </cell>
          <cell r="CQ43">
            <v>0.99999999999999978</v>
          </cell>
          <cell r="CR43">
            <v>0.99999999999999978</v>
          </cell>
          <cell r="CS43">
            <v>0.99999999999999978</v>
          </cell>
          <cell r="CT43">
            <v>0.99999999999999978</v>
          </cell>
          <cell r="CU43">
            <v>0.99999999999999978</v>
          </cell>
          <cell r="CV43">
            <v>0.99999999999999978</v>
          </cell>
          <cell r="CW43">
            <v>0.99999999999999978</v>
          </cell>
          <cell r="CX43">
            <v>0.99999999999999978</v>
          </cell>
          <cell r="CY43">
            <v>0.99999999999999978</v>
          </cell>
          <cell r="CZ43">
            <v>0.99999999999999978</v>
          </cell>
          <cell r="DA43">
            <v>0.99999999999999978</v>
          </cell>
          <cell r="DB43">
            <v>0.99999999999999978</v>
          </cell>
          <cell r="DC43">
            <v>0.99999999999999978</v>
          </cell>
          <cell r="DD43">
            <v>0.99999999999999978</v>
          </cell>
          <cell r="DE43">
            <v>0.99999999999999978</v>
          </cell>
          <cell r="DF43">
            <v>0.99999999999999978</v>
          </cell>
          <cell r="DG43">
            <v>0.99999999999999978</v>
          </cell>
          <cell r="DH43">
            <v>0.99999999999999978</v>
          </cell>
          <cell r="DI43">
            <v>0.99999999999999978</v>
          </cell>
          <cell r="DJ43">
            <v>0.99999999999999978</v>
          </cell>
          <cell r="DK43">
            <v>0.99999999999999978</v>
          </cell>
          <cell r="DL43">
            <v>0.99999999999999978</v>
          </cell>
          <cell r="DM43">
            <v>0.99999999999999978</v>
          </cell>
          <cell r="DN43">
            <v>0.99999999999999978</v>
          </cell>
          <cell r="DO43">
            <v>0.99999999999999978</v>
          </cell>
          <cell r="DP43">
            <v>0.99999999999999978</v>
          </cell>
          <cell r="DQ43">
            <v>0.99999999999999978</v>
          </cell>
          <cell r="DR43">
            <v>0.99999999999999978</v>
          </cell>
          <cell r="DS43">
            <v>0.99999999999999978</v>
          </cell>
          <cell r="DT43">
            <v>0.99999999999999978</v>
          </cell>
          <cell r="DU43">
            <v>0.99999999999999978</v>
          </cell>
          <cell r="DV43">
            <v>0.99999999999999978</v>
          </cell>
          <cell r="DW43">
            <v>0.99999999999999978</v>
          </cell>
          <cell r="DX43">
            <v>0.99999999999999978</v>
          </cell>
          <cell r="DY43">
            <v>0.99999999999999978</v>
          </cell>
        </row>
        <row r="44">
          <cell r="H44" t="str">
            <v>Ejec. Acum.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</row>
        <row r="45">
          <cell r="A45" t="str">
            <v>EXCAVACION TRANSFORMADOR-VARIADOR</v>
          </cell>
          <cell r="B45">
            <v>1</v>
          </cell>
          <cell r="C45">
            <v>38427</v>
          </cell>
          <cell r="D45">
            <v>38427</v>
          </cell>
          <cell r="E45">
            <v>3</v>
          </cell>
          <cell r="F45">
            <v>24</v>
          </cell>
          <cell r="G45">
            <v>1.5306122448979591E-2</v>
          </cell>
          <cell r="H45" t="str">
            <v>Prog Acum.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1</v>
          </cell>
          <cell r="AK45">
            <v>1</v>
          </cell>
          <cell r="AL45">
            <v>1</v>
          </cell>
          <cell r="AM45">
            <v>1</v>
          </cell>
          <cell r="AN45">
            <v>1</v>
          </cell>
          <cell r="AO45">
            <v>1</v>
          </cell>
          <cell r="AP45">
            <v>1</v>
          </cell>
          <cell r="AQ45">
            <v>1</v>
          </cell>
          <cell r="AR45">
            <v>1</v>
          </cell>
          <cell r="AS45">
            <v>1</v>
          </cell>
          <cell r="AT45">
            <v>1</v>
          </cell>
          <cell r="AU45">
            <v>1</v>
          </cell>
          <cell r="AV45">
            <v>1</v>
          </cell>
          <cell r="AW45">
            <v>1</v>
          </cell>
          <cell r="AX45">
            <v>1</v>
          </cell>
          <cell r="AY45">
            <v>1</v>
          </cell>
          <cell r="AZ45">
            <v>1</v>
          </cell>
          <cell r="BA45">
            <v>1</v>
          </cell>
          <cell r="BB45">
            <v>1</v>
          </cell>
          <cell r="BC45">
            <v>1</v>
          </cell>
          <cell r="BD45">
            <v>1</v>
          </cell>
          <cell r="BE45">
            <v>1</v>
          </cell>
          <cell r="BF45">
            <v>1</v>
          </cell>
          <cell r="BG45">
            <v>1</v>
          </cell>
          <cell r="BH45">
            <v>1</v>
          </cell>
          <cell r="BI45">
            <v>1</v>
          </cell>
          <cell r="BJ45">
            <v>1</v>
          </cell>
          <cell r="BK45">
            <v>1</v>
          </cell>
          <cell r="BL45">
            <v>1</v>
          </cell>
          <cell r="BM45">
            <v>1</v>
          </cell>
          <cell r="BN45">
            <v>1</v>
          </cell>
          <cell r="BO45">
            <v>1</v>
          </cell>
          <cell r="BP45">
            <v>1</v>
          </cell>
          <cell r="BQ45">
            <v>1</v>
          </cell>
          <cell r="BR45">
            <v>1</v>
          </cell>
          <cell r="BS45">
            <v>1</v>
          </cell>
          <cell r="BT45">
            <v>1</v>
          </cell>
          <cell r="BU45">
            <v>1</v>
          </cell>
          <cell r="BV45">
            <v>1</v>
          </cell>
          <cell r="BW45">
            <v>1</v>
          </cell>
          <cell r="BX45">
            <v>1</v>
          </cell>
          <cell r="BY45">
            <v>1</v>
          </cell>
          <cell r="BZ45">
            <v>1</v>
          </cell>
          <cell r="CA45">
            <v>1</v>
          </cell>
          <cell r="CB45">
            <v>1</v>
          </cell>
          <cell r="CC45">
            <v>1</v>
          </cell>
          <cell r="CD45">
            <v>1</v>
          </cell>
          <cell r="CE45">
            <v>1</v>
          </cell>
          <cell r="CF45">
            <v>1</v>
          </cell>
          <cell r="CG45">
            <v>1</v>
          </cell>
          <cell r="CH45">
            <v>1</v>
          </cell>
          <cell r="CI45">
            <v>1</v>
          </cell>
          <cell r="CJ45">
            <v>1</v>
          </cell>
          <cell r="CK45">
            <v>1</v>
          </cell>
          <cell r="CL45">
            <v>1</v>
          </cell>
          <cell r="CM45">
            <v>1</v>
          </cell>
          <cell r="CN45">
            <v>1</v>
          </cell>
          <cell r="CO45">
            <v>1</v>
          </cell>
          <cell r="CP45">
            <v>1</v>
          </cell>
          <cell r="CQ45">
            <v>1</v>
          </cell>
          <cell r="CR45">
            <v>1</v>
          </cell>
          <cell r="CS45">
            <v>1</v>
          </cell>
          <cell r="CT45">
            <v>1</v>
          </cell>
          <cell r="CU45">
            <v>1</v>
          </cell>
          <cell r="CV45">
            <v>1</v>
          </cell>
          <cell r="CW45">
            <v>1</v>
          </cell>
          <cell r="CX45">
            <v>1</v>
          </cell>
          <cell r="CY45">
            <v>1</v>
          </cell>
          <cell r="CZ45">
            <v>1</v>
          </cell>
          <cell r="DA45">
            <v>1</v>
          </cell>
          <cell r="DB45">
            <v>1</v>
          </cell>
          <cell r="DC45">
            <v>1</v>
          </cell>
          <cell r="DD45">
            <v>1</v>
          </cell>
          <cell r="DE45">
            <v>1</v>
          </cell>
          <cell r="DF45">
            <v>1</v>
          </cell>
          <cell r="DG45">
            <v>1</v>
          </cell>
          <cell r="DH45">
            <v>1</v>
          </cell>
          <cell r="DI45">
            <v>1</v>
          </cell>
          <cell r="DJ45">
            <v>1</v>
          </cell>
          <cell r="DK45">
            <v>1</v>
          </cell>
          <cell r="DL45">
            <v>1</v>
          </cell>
          <cell r="DM45">
            <v>1</v>
          </cell>
          <cell r="DN45">
            <v>1</v>
          </cell>
          <cell r="DO45">
            <v>1</v>
          </cell>
          <cell r="DP45">
            <v>1</v>
          </cell>
          <cell r="DQ45">
            <v>1</v>
          </cell>
          <cell r="DR45">
            <v>1</v>
          </cell>
          <cell r="DS45">
            <v>1</v>
          </cell>
          <cell r="DT45">
            <v>1</v>
          </cell>
          <cell r="DU45">
            <v>1</v>
          </cell>
          <cell r="DV45">
            <v>1</v>
          </cell>
          <cell r="DW45">
            <v>1</v>
          </cell>
          <cell r="DX45">
            <v>1</v>
          </cell>
          <cell r="DY45">
            <v>1</v>
          </cell>
        </row>
        <row r="46">
          <cell r="H46" t="str">
            <v>Ejec. Acum.</v>
          </cell>
        </row>
        <row r="47">
          <cell r="A47" t="str">
            <v>EXCAVACION VARIADOR-BOTONERA</v>
          </cell>
          <cell r="B47">
            <v>1</v>
          </cell>
          <cell r="C47">
            <v>38427</v>
          </cell>
          <cell r="D47">
            <v>38427</v>
          </cell>
          <cell r="E47">
            <v>3</v>
          </cell>
          <cell r="F47">
            <v>24</v>
          </cell>
          <cell r="G47">
            <v>1.5306122448979591E-2</v>
          </cell>
          <cell r="H47" t="str">
            <v>Prog Acum.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1</v>
          </cell>
          <cell r="AK47">
            <v>1</v>
          </cell>
          <cell r="AL47">
            <v>1</v>
          </cell>
          <cell r="AM47">
            <v>1</v>
          </cell>
          <cell r="AN47">
            <v>1</v>
          </cell>
          <cell r="AO47">
            <v>1</v>
          </cell>
          <cell r="AP47">
            <v>1</v>
          </cell>
          <cell r="AQ47">
            <v>1</v>
          </cell>
          <cell r="AR47">
            <v>1</v>
          </cell>
          <cell r="AS47">
            <v>1</v>
          </cell>
          <cell r="AT47">
            <v>1</v>
          </cell>
          <cell r="AU47">
            <v>1</v>
          </cell>
          <cell r="AV47">
            <v>1</v>
          </cell>
          <cell r="AW47">
            <v>1</v>
          </cell>
          <cell r="AX47">
            <v>1</v>
          </cell>
          <cell r="AY47">
            <v>1</v>
          </cell>
          <cell r="AZ47">
            <v>1</v>
          </cell>
          <cell r="BA47">
            <v>1</v>
          </cell>
          <cell r="BB47">
            <v>1</v>
          </cell>
          <cell r="BC47">
            <v>1</v>
          </cell>
          <cell r="BD47">
            <v>1</v>
          </cell>
          <cell r="BE47">
            <v>1</v>
          </cell>
          <cell r="BF47">
            <v>1</v>
          </cell>
          <cell r="BG47">
            <v>1</v>
          </cell>
          <cell r="BH47">
            <v>1</v>
          </cell>
          <cell r="BI47">
            <v>1</v>
          </cell>
          <cell r="BJ47">
            <v>1</v>
          </cell>
          <cell r="BK47">
            <v>1</v>
          </cell>
          <cell r="BL47">
            <v>1</v>
          </cell>
          <cell r="BM47">
            <v>1</v>
          </cell>
          <cell r="BN47">
            <v>1</v>
          </cell>
          <cell r="BO47">
            <v>1</v>
          </cell>
          <cell r="BP47">
            <v>1</v>
          </cell>
          <cell r="BQ47">
            <v>1</v>
          </cell>
          <cell r="BR47">
            <v>1</v>
          </cell>
          <cell r="BS47">
            <v>1</v>
          </cell>
          <cell r="BT47">
            <v>1</v>
          </cell>
          <cell r="BU47">
            <v>1</v>
          </cell>
          <cell r="BV47">
            <v>1</v>
          </cell>
          <cell r="BW47">
            <v>1</v>
          </cell>
          <cell r="BX47">
            <v>1</v>
          </cell>
          <cell r="BY47">
            <v>1</v>
          </cell>
          <cell r="BZ47">
            <v>1</v>
          </cell>
          <cell r="CA47">
            <v>1</v>
          </cell>
          <cell r="CB47">
            <v>1</v>
          </cell>
          <cell r="CC47">
            <v>1</v>
          </cell>
          <cell r="CD47">
            <v>1</v>
          </cell>
          <cell r="CE47">
            <v>1</v>
          </cell>
          <cell r="CF47">
            <v>1</v>
          </cell>
          <cell r="CG47">
            <v>1</v>
          </cell>
          <cell r="CH47">
            <v>1</v>
          </cell>
          <cell r="CI47">
            <v>1</v>
          </cell>
          <cell r="CJ47">
            <v>1</v>
          </cell>
          <cell r="CK47">
            <v>1</v>
          </cell>
          <cell r="CL47">
            <v>1</v>
          </cell>
          <cell r="CM47">
            <v>1</v>
          </cell>
          <cell r="CN47">
            <v>1</v>
          </cell>
          <cell r="CO47">
            <v>1</v>
          </cell>
          <cell r="CP47">
            <v>1</v>
          </cell>
          <cell r="CQ47">
            <v>1</v>
          </cell>
          <cell r="CR47">
            <v>1</v>
          </cell>
          <cell r="CS47">
            <v>1</v>
          </cell>
          <cell r="CT47">
            <v>1</v>
          </cell>
          <cell r="CU47">
            <v>1</v>
          </cell>
          <cell r="CV47">
            <v>1</v>
          </cell>
          <cell r="CW47">
            <v>1</v>
          </cell>
          <cell r="CX47">
            <v>1</v>
          </cell>
          <cell r="CY47">
            <v>1</v>
          </cell>
          <cell r="CZ47">
            <v>1</v>
          </cell>
          <cell r="DA47">
            <v>1</v>
          </cell>
          <cell r="DB47">
            <v>1</v>
          </cell>
          <cell r="DC47">
            <v>1</v>
          </cell>
          <cell r="DD47">
            <v>1</v>
          </cell>
          <cell r="DE47">
            <v>1</v>
          </cell>
          <cell r="DF47">
            <v>1</v>
          </cell>
          <cell r="DG47">
            <v>1</v>
          </cell>
          <cell r="DH47">
            <v>1</v>
          </cell>
          <cell r="DI47">
            <v>1</v>
          </cell>
          <cell r="DJ47">
            <v>1</v>
          </cell>
          <cell r="DK47">
            <v>1</v>
          </cell>
          <cell r="DL47">
            <v>1</v>
          </cell>
          <cell r="DM47">
            <v>1</v>
          </cell>
          <cell r="DN47">
            <v>1</v>
          </cell>
          <cell r="DO47">
            <v>1</v>
          </cell>
          <cell r="DP47">
            <v>1</v>
          </cell>
          <cell r="DQ47">
            <v>1</v>
          </cell>
          <cell r="DR47">
            <v>1</v>
          </cell>
          <cell r="DS47">
            <v>1</v>
          </cell>
          <cell r="DT47">
            <v>1</v>
          </cell>
          <cell r="DU47">
            <v>1</v>
          </cell>
          <cell r="DV47">
            <v>1</v>
          </cell>
          <cell r="DW47">
            <v>1</v>
          </cell>
          <cell r="DX47">
            <v>1</v>
          </cell>
          <cell r="DY47">
            <v>1</v>
          </cell>
        </row>
        <row r="48">
          <cell r="H48" t="str">
            <v>Ejec. Acum.</v>
          </cell>
        </row>
        <row r="49">
          <cell r="A49" t="str">
            <v>MONTAJE TUBERIA TRANSFORMADOR-VSD-BOTONERA</v>
          </cell>
          <cell r="B49">
            <v>1</v>
          </cell>
          <cell r="C49">
            <v>38428</v>
          </cell>
          <cell r="D49">
            <v>38428</v>
          </cell>
          <cell r="E49">
            <v>6</v>
          </cell>
          <cell r="F49">
            <v>48</v>
          </cell>
          <cell r="G49">
            <v>3.0612244897959183E-2</v>
          </cell>
          <cell r="H49" t="str">
            <v>Prog Acum.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1</v>
          </cell>
          <cell r="AL49">
            <v>1</v>
          </cell>
          <cell r="AM49">
            <v>1</v>
          </cell>
          <cell r="AN49">
            <v>1</v>
          </cell>
          <cell r="AO49">
            <v>1</v>
          </cell>
          <cell r="AP49">
            <v>1</v>
          </cell>
          <cell r="AQ49">
            <v>1</v>
          </cell>
          <cell r="AR49">
            <v>1</v>
          </cell>
          <cell r="AS49">
            <v>1</v>
          </cell>
          <cell r="AT49">
            <v>1</v>
          </cell>
          <cell r="AU49">
            <v>1</v>
          </cell>
          <cell r="AV49">
            <v>1</v>
          </cell>
          <cell r="AW49">
            <v>1</v>
          </cell>
          <cell r="AX49">
            <v>1</v>
          </cell>
          <cell r="AY49">
            <v>1</v>
          </cell>
          <cell r="AZ49">
            <v>1</v>
          </cell>
          <cell r="BA49">
            <v>1</v>
          </cell>
          <cell r="BB49">
            <v>1</v>
          </cell>
          <cell r="BC49">
            <v>1</v>
          </cell>
          <cell r="BD49">
            <v>1</v>
          </cell>
          <cell r="BE49">
            <v>1</v>
          </cell>
          <cell r="BF49">
            <v>1</v>
          </cell>
          <cell r="BG49">
            <v>1</v>
          </cell>
          <cell r="BH49">
            <v>1</v>
          </cell>
          <cell r="BI49">
            <v>1</v>
          </cell>
          <cell r="BJ49">
            <v>1</v>
          </cell>
          <cell r="BK49">
            <v>1</v>
          </cell>
          <cell r="BL49">
            <v>1</v>
          </cell>
          <cell r="BM49">
            <v>1</v>
          </cell>
          <cell r="BN49">
            <v>1</v>
          </cell>
          <cell r="BO49">
            <v>1</v>
          </cell>
          <cell r="BP49">
            <v>1</v>
          </cell>
          <cell r="BQ49">
            <v>1</v>
          </cell>
          <cell r="BR49">
            <v>1</v>
          </cell>
          <cell r="BS49">
            <v>1</v>
          </cell>
          <cell r="BT49">
            <v>1</v>
          </cell>
          <cell r="BU49">
            <v>1</v>
          </cell>
          <cell r="BV49">
            <v>1</v>
          </cell>
          <cell r="BW49">
            <v>1</v>
          </cell>
          <cell r="BX49">
            <v>1</v>
          </cell>
          <cell r="BY49">
            <v>1</v>
          </cell>
          <cell r="BZ49">
            <v>1</v>
          </cell>
          <cell r="CA49">
            <v>1</v>
          </cell>
          <cell r="CB49">
            <v>1</v>
          </cell>
          <cell r="CC49">
            <v>1</v>
          </cell>
          <cell r="CD49">
            <v>1</v>
          </cell>
          <cell r="CE49">
            <v>1</v>
          </cell>
          <cell r="CF49">
            <v>1</v>
          </cell>
          <cell r="CG49">
            <v>1</v>
          </cell>
          <cell r="CH49">
            <v>1</v>
          </cell>
          <cell r="CI49">
            <v>1</v>
          </cell>
          <cell r="CJ49">
            <v>1</v>
          </cell>
          <cell r="CK49">
            <v>1</v>
          </cell>
          <cell r="CL49">
            <v>1</v>
          </cell>
          <cell r="CM49">
            <v>1</v>
          </cell>
          <cell r="CN49">
            <v>1</v>
          </cell>
          <cell r="CO49">
            <v>1</v>
          </cell>
          <cell r="CP49">
            <v>1</v>
          </cell>
          <cell r="CQ49">
            <v>1</v>
          </cell>
          <cell r="CR49">
            <v>1</v>
          </cell>
          <cell r="CS49">
            <v>1</v>
          </cell>
          <cell r="CT49">
            <v>1</v>
          </cell>
          <cell r="CU49">
            <v>1</v>
          </cell>
          <cell r="CV49">
            <v>1</v>
          </cell>
          <cell r="CW49">
            <v>1</v>
          </cell>
          <cell r="CX49">
            <v>1</v>
          </cell>
          <cell r="CY49">
            <v>1</v>
          </cell>
          <cell r="CZ49">
            <v>1</v>
          </cell>
          <cell r="DA49">
            <v>1</v>
          </cell>
          <cell r="DB49">
            <v>1</v>
          </cell>
          <cell r="DC49">
            <v>1</v>
          </cell>
          <cell r="DD49">
            <v>1</v>
          </cell>
          <cell r="DE49">
            <v>1</v>
          </cell>
          <cell r="DF49">
            <v>1</v>
          </cell>
          <cell r="DG49">
            <v>1</v>
          </cell>
          <cell r="DH49">
            <v>1</v>
          </cell>
          <cell r="DI49">
            <v>1</v>
          </cell>
          <cell r="DJ49">
            <v>1</v>
          </cell>
          <cell r="DK49">
            <v>1</v>
          </cell>
          <cell r="DL49">
            <v>1</v>
          </cell>
          <cell r="DM49">
            <v>1</v>
          </cell>
          <cell r="DN49">
            <v>1</v>
          </cell>
          <cell r="DO49">
            <v>1</v>
          </cell>
          <cell r="DP49">
            <v>1</v>
          </cell>
          <cell r="DQ49">
            <v>1</v>
          </cell>
          <cell r="DR49">
            <v>1</v>
          </cell>
          <cell r="DS49">
            <v>1</v>
          </cell>
          <cell r="DT49">
            <v>1</v>
          </cell>
          <cell r="DU49">
            <v>1</v>
          </cell>
          <cell r="DV49">
            <v>1</v>
          </cell>
          <cell r="DW49">
            <v>1</v>
          </cell>
          <cell r="DX49">
            <v>1</v>
          </cell>
          <cell r="DY49">
            <v>1</v>
          </cell>
        </row>
        <row r="50">
          <cell r="H50" t="str">
            <v>Ejec. Acum.</v>
          </cell>
        </row>
        <row r="51">
          <cell r="A51" t="str">
            <v xml:space="preserve">CONCRETO </v>
          </cell>
          <cell r="B51">
            <v>1</v>
          </cell>
          <cell r="C51">
            <v>38429</v>
          </cell>
          <cell r="D51">
            <v>38429</v>
          </cell>
          <cell r="E51">
            <v>6</v>
          </cell>
          <cell r="F51">
            <v>48</v>
          </cell>
          <cell r="G51">
            <v>3.0612244897959183E-2</v>
          </cell>
          <cell r="H51" t="str">
            <v>Prog Acum.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1</v>
          </cell>
          <cell r="AM51">
            <v>1</v>
          </cell>
          <cell r="AN51">
            <v>1</v>
          </cell>
          <cell r="AO51">
            <v>1</v>
          </cell>
          <cell r="AP51">
            <v>1</v>
          </cell>
          <cell r="AQ51">
            <v>1</v>
          </cell>
          <cell r="AR51">
            <v>1</v>
          </cell>
          <cell r="AS51">
            <v>1</v>
          </cell>
          <cell r="AT51">
            <v>1</v>
          </cell>
          <cell r="AU51">
            <v>1</v>
          </cell>
          <cell r="AV51">
            <v>1</v>
          </cell>
          <cell r="AW51">
            <v>1</v>
          </cell>
          <cell r="AX51">
            <v>1</v>
          </cell>
          <cell r="AY51">
            <v>1</v>
          </cell>
          <cell r="AZ51">
            <v>1</v>
          </cell>
          <cell r="BA51">
            <v>1</v>
          </cell>
          <cell r="BB51">
            <v>1</v>
          </cell>
          <cell r="BC51">
            <v>1</v>
          </cell>
          <cell r="BD51">
            <v>1</v>
          </cell>
          <cell r="BE51">
            <v>1</v>
          </cell>
          <cell r="BF51">
            <v>1</v>
          </cell>
          <cell r="BG51">
            <v>1</v>
          </cell>
          <cell r="BH51">
            <v>1</v>
          </cell>
          <cell r="BI51">
            <v>1</v>
          </cell>
          <cell r="BJ51">
            <v>1</v>
          </cell>
          <cell r="BK51">
            <v>1</v>
          </cell>
          <cell r="BL51">
            <v>1</v>
          </cell>
          <cell r="BM51">
            <v>1</v>
          </cell>
          <cell r="BN51">
            <v>1</v>
          </cell>
          <cell r="BO51">
            <v>1</v>
          </cell>
          <cell r="BP51">
            <v>1</v>
          </cell>
          <cell r="BQ51">
            <v>1</v>
          </cell>
          <cell r="BR51">
            <v>1</v>
          </cell>
          <cell r="BS51">
            <v>1</v>
          </cell>
          <cell r="BT51">
            <v>1</v>
          </cell>
          <cell r="BU51">
            <v>1</v>
          </cell>
          <cell r="BV51">
            <v>1</v>
          </cell>
          <cell r="BW51">
            <v>1</v>
          </cell>
          <cell r="BX51">
            <v>1</v>
          </cell>
          <cell r="BY51">
            <v>1</v>
          </cell>
          <cell r="BZ51">
            <v>1</v>
          </cell>
          <cell r="CA51">
            <v>1</v>
          </cell>
          <cell r="CB51">
            <v>1</v>
          </cell>
          <cell r="CC51">
            <v>1</v>
          </cell>
          <cell r="CD51">
            <v>1</v>
          </cell>
          <cell r="CE51">
            <v>1</v>
          </cell>
          <cell r="CF51">
            <v>1</v>
          </cell>
          <cell r="CG51">
            <v>1</v>
          </cell>
          <cell r="CH51">
            <v>1</v>
          </cell>
          <cell r="CI51">
            <v>1</v>
          </cell>
          <cell r="CJ51">
            <v>1</v>
          </cell>
          <cell r="CK51">
            <v>1</v>
          </cell>
          <cell r="CL51">
            <v>1</v>
          </cell>
          <cell r="CM51">
            <v>1</v>
          </cell>
          <cell r="CN51">
            <v>1</v>
          </cell>
          <cell r="CO51">
            <v>1</v>
          </cell>
          <cell r="CP51">
            <v>1</v>
          </cell>
          <cell r="CQ51">
            <v>1</v>
          </cell>
          <cell r="CR51">
            <v>1</v>
          </cell>
          <cell r="CS51">
            <v>1</v>
          </cell>
          <cell r="CT51">
            <v>1</v>
          </cell>
          <cell r="CU51">
            <v>1</v>
          </cell>
          <cell r="CV51">
            <v>1</v>
          </cell>
          <cell r="CW51">
            <v>1</v>
          </cell>
          <cell r="CX51">
            <v>1</v>
          </cell>
          <cell r="CY51">
            <v>1</v>
          </cell>
          <cell r="CZ51">
            <v>1</v>
          </cell>
          <cell r="DA51">
            <v>1</v>
          </cell>
          <cell r="DB51">
            <v>1</v>
          </cell>
          <cell r="DC51">
            <v>1</v>
          </cell>
          <cell r="DD51">
            <v>1</v>
          </cell>
          <cell r="DE51">
            <v>1</v>
          </cell>
          <cell r="DF51">
            <v>1</v>
          </cell>
          <cell r="DG51">
            <v>1</v>
          </cell>
          <cell r="DH51">
            <v>1</v>
          </cell>
          <cell r="DI51">
            <v>1</v>
          </cell>
          <cell r="DJ51">
            <v>1</v>
          </cell>
          <cell r="DK51">
            <v>1</v>
          </cell>
          <cell r="DL51">
            <v>1</v>
          </cell>
          <cell r="DM51">
            <v>1</v>
          </cell>
          <cell r="DN51">
            <v>1</v>
          </cell>
          <cell r="DO51">
            <v>1</v>
          </cell>
          <cell r="DP51">
            <v>1</v>
          </cell>
          <cell r="DQ51">
            <v>1</v>
          </cell>
          <cell r="DR51">
            <v>1</v>
          </cell>
          <cell r="DS51">
            <v>1</v>
          </cell>
          <cell r="DT51">
            <v>1</v>
          </cell>
          <cell r="DU51">
            <v>1</v>
          </cell>
          <cell r="DV51">
            <v>1</v>
          </cell>
          <cell r="DW51">
            <v>1</v>
          </cell>
          <cell r="DX51">
            <v>1</v>
          </cell>
          <cell r="DY51">
            <v>1</v>
          </cell>
        </row>
        <row r="52">
          <cell r="H52" t="str">
            <v>Ejec. Acum.</v>
          </cell>
        </row>
        <row r="53">
          <cell r="A53" t="str">
            <v>PUESTA A TIERRA</v>
          </cell>
          <cell r="B53">
            <v>1</v>
          </cell>
          <cell r="C53">
            <v>38430</v>
          </cell>
          <cell r="D53">
            <v>38430</v>
          </cell>
          <cell r="E53">
            <v>5</v>
          </cell>
          <cell r="F53">
            <v>40</v>
          </cell>
          <cell r="G53">
            <v>2.5510204081632654E-2</v>
          </cell>
          <cell r="H53" t="str">
            <v>Prog Acum.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1</v>
          </cell>
          <cell r="AN53">
            <v>1</v>
          </cell>
          <cell r="AO53">
            <v>1</v>
          </cell>
          <cell r="AP53">
            <v>1</v>
          </cell>
          <cell r="AQ53">
            <v>1</v>
          </cell>
          <cell r="AR53">
            <v>1</v>
          </cell>
          <cell r="AS53">
            <v>1</v>
          </cell>
          <cell r="AT53">
            <v>1</v>
          </cell>
          <cell r="AU53">
            <v>1</v>
          </cell>
          <cell r="AV53">
            <v>1</v>
          </cell>
          <cell r="AW53">
            <v>1</v>
          </cell>
          <cell r="AX53">
            <v>1</v>
          </cell>
          <cell r="AY53">
            <v>1</v>
          </cell>
          <cell r="AZ53">
            <v>1</v>
          </cell>
          <cell r="BA53">
            <v>1</v>
          </cell>
          <cell r="BB53">
            <v>1</v>
          </cell>
          <cell r="BC53">
            <v>1</v>
          </cell>
          <cell r="BD53">
            <v>1</v>
          </cell>
          <cell r="BE53">
            <v>1</v>
          </cell>
          <cell r="BF53">
            <v>1</v>
          </cell>
          <cell r="BG53">
            <v>1</v>
          </cell>
          <cell r="BH53">
            <v>1</v>
          </cell>
          <cell r="BI53">
            <v>1</v>
          </cell>
          <cell r="BJ53">
            <v>1</v>
          </cell>
          <cell r="BK53">
            <v>1</v>
          </cell>
          <cell r="BL53">
            <v>1</v>
          </cell>
          <cell r="BM53">
            <v>1</v>
          </cell>
          <cell r="BN53">
            <v>1</v>
          </cell>
          <cell r="BO53">
            <v>1</v>
          </cell>
          <cell r="BP53">
            <v>1</v>
          </cell>
          <cell r="BQ53">
            <v>1</v>
          </cell>
          <cell r="BR53">
            <v>1</v>
          </cell>
          <cell r="BS53">
            <v>1</v>
          </cell>
          <cell r="BT53">
            <v>1</v>
          </cell>
          <cell r="BU53">
            <v>1</v>
          </cell>
          <cell r="BV53">
            <v>1</v>
          </cell>
          <cell r="BW53">
            <v>1</v>
          </cell>
          <cell r="BX53">
            <v>1</v>
          </cell>
          <cell r="BY53">
            <v>1</v>
          </cell>
          <cell r="BZ53">
            <v>1</v>
          </cell>
          <cell r="CA53">
            <v>1</v>
          </cell>
          <cell r="CB53">
            <v>1</v>
          </cell>
          <cell r="CC53">
            <v>1</v>
          </cell>
          <cell r="CD53">
            <v>1</v>
          </cell>
          <cell r="CE53">
            <v>1</v>
          </cell>
          <cell r="CF53">
            <v>1</v>
          </cell>
          <cell r="CG53">
            <v>1</v>
          </cell>
          <cell r="CH53">
            <v>1</v>
          </cell>
          <cell r="CI53">
            <v>1</v>
          </cell>
          <cell r="CJ53">
            <v>1</v>
          </cell>
          <cell r="CK53">
            <v>1</v>
          </cell>
          <cell r="CL53">
            <v>1</v>
          </cell>
          <cell r="CM53">
            <v>1</v>
          </cell>
          <cell r="CN53">
            <v>1</v>
          </cell>
          <cell r="CO53">
            <v>1</v>
          </cell>
          <cell r="CP53">
            <v>1</v>
          </cell>
          <cell r="CQ53">
            <v>1</v>
          </cell>
          <cell r="CR53">
            <v>1</v>
          </cell>
          <cell r="CS53">
            <v>1</v>
          </cell>
          <cell r="CT53">
            <v>1</v>
          </cell>
          <cell r="CU53">
            <v>1</v>
          </cell>
          <cell r="CV53">
            <v>1</v>
          </cell>
          <cell r="CW53">
            <v>1</v>
          </cell>
          <cell r="CX53">
            <v>1</v>
          </cell>
          <cell r="CY53">
            <v>1</v>
          </cell>
          <cell r="CZ53">
            <v>1</v>
          </cell>
          <cell r="DA53">
            <v>1</v>
          </cell>
          <cell r="DB53">
            <v>1</v>
          </cell>
          <cell r="DC53">
            <v>1</v>
          </cell>
          <cell r="DD53">
            <v>1</v>
          </cell>
          <cell r="DE53">
            <v>1</v>
          </cell>
          <cell r="DF53">
            <v>1</v>
          </cell>
          <cell r="DG53">
            <v>1</v>
          </cell>
          <cell r="DH53">
            <v>1</v>
          </cell>
          <cell r="DI53">
            <v>1</v>
          </cell>
          <cell r="DJ53">
            <v>1</v>
          </cell>
          <cell r="DK53">
            <v>1</v>
          </cell>
          <cell r="DL53">
            <v>1</v>
          </cell>
          <cell r="DM53">
            <v>1</v>
          </cell>
          <cell r="DN53">
            <v>1</v>
          </cell>
          <cell r="DO53">
            <v>1</v>
          </cell>
          <cell r="DP53">
            <v>1</v>
          </cell>
          <cell r="DQ53">
            <v>1</v>
          </cell>
          <cell r="DR53">
            <v>1</v>
          </cell>
          <cell r="DS53">
            <v>1</v>
          </cell>
          <cell r="DT53">
            <v>1</v>
          </cell>
          <cell r="DU53">
            <v>1</v>
          </cell>
          <cell r="DV53">
            <v>1</v>
          </cell>
          <cell r="DW53">
            <v>1</v>
          </cell>
          <cell r="DX53">
            <v>1</v>
          </cell>
          <cell r="DY53">
            <v>1</v>
          </cell>
        </row>
        <row r="54">
          <cell r="H54" t="str">
            <v>Ejec. Acum.</v>
          </cell>
        </row>
        <row r="55">
          <cell r="A55" t="str">
            <v>RELLENO Y COMPACTACION</v>
          </cell>
          <cell r="B55">
            <v>1</v>
          </cell>
          <cell r="C55">
            <v>38431</v>
          </cell>
          <cell r="D55">
            <v>38431</v>
          </cell>
          <cell r="E55">
            <v>3</v>
          </cell>
          <cell r="F55">
            <v>24</v>
          </cell>
          <cell r="G55">
            <v>1.5306122448979591E-2</v>
          </cell>
          <cell r="H55" t="str">
            <v>Prog Acum.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1</v>
          </cell>
          <cell r="AO55">
            <v>1</v>
          </cell>
          <cell r="AP55">
            <v>1</v>
          </cell>
          <cell r="AQ55">
            <v>1</v>
          </cell>
          <cell r="AR55">
            <v>1</v>
          </cell>
          <cell r="AS55">
            <v>1</v>
          </cell>
          <cell r="AT55">
            <v>1</v>
          </cell>
          <cell r="AU55">
            <v>1</v>
          </cell>
          <cell r="AV55">
            <v>1</v>
          </cell>
          <cell r="AW55">
            <v>1</v>
          </cell>
          <cell r="AX55">
            <v>1</v>
          </cell>
          <cell r="AY55">
            <v>1</v>
          </cell>
          <cell r="AZ55">
            <v>1</v>
          </cell>
          <cell r="BA55">
            <v>1</v>
          </cell>
          <cell r="BB55">
            <v>1</v>
          </cell>
          <cell r="BC55">
            <v>1</v>
          </cell>
          <cell r="BD55">
            <v>1</v>
          </cell>
          <cell r="BE55">
            <v>1</v>
          </cell>
          <cell r="BF55">
            <v>1</v>
          </cell>
          <cell r="BG55">
            <v>1</v>
          </cell>
          <cell r="BH55">
            <v>1</v>
          </cell>
          <cell r="BI55">
            <v>1</v>
          </cell>
          <cell r="BJ55">
            <v>1</v>
          </cell>
          <cell r="BK55">
            <v>1</v>
          </cell>
          <cell r="BL55">
            <v>1</v>
          </cell>
          <cell r="BM55">
            <v>1</v>
          </cell>
          <cell r="BN55">
            <v>1</v>
          </cell>
          <cell r="BO55">
            <v>1</v>
          </cell>
          <cell r="BP55">
            <v>1</v>
          </cell>
          <cell r="BQ55">
            <v>1</v>
          </cell>
          <cell r="BR55">
            <v>1</v>
          </cell>
          <cell r="BS55">
            <v>1</v>
          </cell>
          <cell r="BT55">
            <v>1</v>
          </cell>
          <cell r="BU55">
            <v>1</v>
          </cell>
          <cell r="BV55">
            <v>1</v>
          </cell>
          <cell r="BW55">
            <v>1</v>
          </cell>
          <cell r="BX55">
            <v>1</v>
          </cell>
          <cell r="BY55">
            <v>1</v>
          </cell>
          <cell r="BZ55">
            <v>1</v>
          </cell>
          <cell r="CA55">
            <v>1</v>
          </cell>
          <cell r="CB55">
            <v>1</v>
          </cell>
          <cell r="CC55">
            <v>1</v>
          </cell>
          <cell r="CD55">
            <v>1</v>
          </cell>
          <cell r="CE55">
            <v>1</v>
          </cell>
          <cell r="CF55">
            <v>1</v>
          </cell>
          <cell r="CG55">
            <v>1</v>
          </cell>
          <cell r="CH55">
            <v>1</v>
          </cell>
          <cell r="CI55">
            <v>1</v>
          </cell>
          <cell r="CJ55">
            <v>1</v>
          </cell>
          <cell r="CK55">
            <v>1</v>
          </cell>
          <cell r="CL55">
            <v>1</v>
          </cell>
          <cell r="CM55">
            <v>1</v>
          </cell>
          <cell r="CN55">
            <v>1</v>
          </cell>
          <cell r="CO55">
            <v>1</v>
          </cell>
          <cell r="CP55">
            <v>1</v>
          </cell>
          <cell r="CQ55">
            <v>1</v>
          </cell>
          <cell r="CR55">
            <v>1</v>
          </cell>
          <cell r="CS55">
            <v>1</v>
          </cell>
          <cell r="CT55">
            <v>1</v>
          </cell>
          <cell r="CU55">
            <v>1</v>
          </cell>
          <cell r="CV55">
            <v>1</v>
          </cell>
          <cell r="CW55">
            <v>1</v>
          </cell>
          <cell r="CX55">
            <v>1</v>
          </cell>
          <cell r="CY55">
            <v>1</v>
          </cell>
          <cell r="CZ55">
            <v>1</v>
          </cell>
          <cell r="DA55">
            <v>1</v>
          </cell>
          <cell r="DB55">
            <v>1</v>
          </cell>
          <cell r="DC55">
            <v>1</v>
          </cell>
          <cell r="DD55">
            <v>1</v>
          </cell>
          <cell r="DE55">
            <v>1</v>
          </cell>
          <cell r="DF55">
            <v>1</v>
          </cell>
          <cell r="DG55">
            <v>1</v>
          </cell>
          <cell r="DH55">
            <v>1</v>
          </cell>
          <cell r="DI55">
            <v>1</v>
          </cell>
          <cell r="DJ55">
            <v>1</v>
          </cell>
          <cell r="DK55">
            <v>1</v>
          </cell>
          <cell r="DL55">
            <v>1</v>
          </cell>
          <cell r="DM55">
            <v>1</v>
          </cell>
          <cell r="DN55">
            <v>1</v>
          </cell>
          <cell r="DO55">
            <v>1</v>
          </cell>
          <cell r="DP55">
            <v>1</v>
          </cell>
          <cell r="DQ55">
            <v>1</v>
          </cell>
          <cell r="DR55">
            <v>1</v>
          </cell>
          <cell r="DS55">
            <v>1</v>
          </cell>
          <cell r="DT55">
            <v>1</v>
          </cell>
          <cell r="DU55">
            <v>1</v>
          </cell>
          <cell r="DV55">
            <v>1</v>
          </cell>
          <cell r="DW55">
            <v>1</v>
          </cell>
          <cell r="DX55">
            <v>1</v>
          </cell>
          <cell r="DY55">
            <v>1</v>
          </cell>
        </row>
        <row r="56">
          <cell r="H56" t="str">
            <v>Ejec. Acum.</v>
          </cell>
        </row>
        <row r="57">
          <cell r="A57" t="str">
            <v>TRANSFORMADOR</v>
          </cell>
          <cell r="B57">
            <v>11</v>
          </cell>
          <cell r="C57">
            <v>38427</v>
          </cell>
          <cell r="D57">
            <v>38437</v>
          </cell>
          <cell r="E57">
            <v>36</v>
          </cell>
          <cell r="F57">
            <v>312</v>
          </cell>
          <cell r="G57">
            <v>0.19897959183673469</v>
          </cell>
          <cell r="H57" t="str">
            <v>Prog Acum.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7.6923076923076927E-2</v>
          </cell>
          <cell r="AK57">
            <v>0.15384615384615385</v>
          </cell>
          <cell r="AL57">
            <v>0.25641025641025644</v>
          </cell>
          <cell r="AM57">
            <v>0.35897435897435898</v>
          </cell>
          <cell r="AN57">
            <v>0.46153846153846151</v>
          </cell>
          <cell r="AO57">
            <v>0.56410256410256399</v>
          </cell>
          <cell r="AP57">
            <v>0.69230769230769229</v>
          </cell>
          <cell r="AQ57">
            <v>0.76923076923076927</v>
          </cell>
          <cell r="AR57">
            <v>0.92307692307692302</v>
          </cell>
          <cell r="AS57">
            <v>1</v>
          </cell>
          <cell r="AT57">
            <v>1</v>
          </cell>
          <cell r="AU57">
            <v>1</v>
          </cell>
          <cell r="AV57">
            <v>1</v>
          </cell>
          <cell r="AW57">
            <v>1</v>
          </cell>
          <cell r="AX57">
            <v>1</v>
          </cell>
          <cell r="AY57">
            <v>1</v>
          </cell>
          <cell r="AZ57">
            <v>1</v>
          </cell>
          <cell r="BA57">
            <v>1</v>
          </cell>
          <cell r="BB57">
            <v>1</v>
          </cell>
          <cell r="BC57">
            <v>1</v>
          </cell>
          <cell r="BD57">
            <v>1</v>
          </cell>
          <cell r="BE57">
            <v>1</v>
          </cell>
          <cell r="BF57">
            <v>1</v>
          </cell>
          <cell r="BG57">
            <v>1</v>
          </cell>
          <cell r="BH57">
            <v>1</v>
          </cell>
          <cell r="BI57">
            <v>1</v>
          </cell>
          <cell r="BJ57">
            <v>1</v>
          </cell>
          <cell r="BK57">
            <v>1</v>
          </cell>
          <cell r="BL57">
            <v>1</v>
          </cell>
          <cell r="BM57">
            <v>1</v>
          </cell>
          <cell r="BN57">
            <v>1</v>
          </cell>
          <cell r="BO57">
            <v>1</v>
          </cell>
          <cell r="BP57">
            <v>1</v>
          </cell>
          <cell r="BQ57">
            <v>1</v>
          </cell>
          <cell r="BR57">
            <v>1</v>
          </cell>
          <cell r="BS57">
            <v>1</v>
          </cell>
          <cell r="BT57">
            <v>1</v>
          </cell>
          <cell r="BU57">
            <v>1</v>
          </cell>
          <cell r="BV57">
            <v>1</v>
          </cell>
          <cell r="BW57">
            <v>1</v>
          </cell>
          <cell r="BX57">
            <v>1</v>
          </cell>
          <cell r="BY57">
            <v>1</v>
          </cell>
          <cell r="BZ57">
            <v>1</v>
          </cell>
          <cell r="CA57">
            <v>1</v>
          </cell>
          <cell r="CB57">
            <v>1</v>
          </cell>
          <cell r="CC57">
            <v>1</v>
          </cell>
          <cell r="CD57">
            <v>1</v>
          </cell>
          <cell r="CE57">
            <v>1</v>
          </cell>
          <cell r="CF57">
            <v>1</v>
          </cell>
          <cell r="CG57">
            <v>1</v>
          </cell>
          <cell r="CH57">
            <v>1</v>
          </cell>
          <cell r="CI57">
            <v>1</v>
          </cell>
          <cell r="CJ57">
            <v>1</v>
          </cell>
          <cell r="CK57">
            <v>1</v>
          </cell>
          <cell r="CL57">
            <v>1</v>
          </cell>
          <cell r="CM57">
            <v>1</v>
          </cell>
          <cell r="CN57">
            <v>1</v>
          </cell>
          <cell r="CO57">
            <v>1</v>
          </cell>
          <cell r="CP57">
            <v>1</v>
          </cell>
          <cell r="CQ57">
            <v>1</v>
          </cell>
          <cell r="CR57">
            <v>1</v>
          </cell>
          <cell r="CS57">
            <v>1</v>
          </cell>
          <cell r="CT57">
            <v>1</v>
          </cell>
          <cell r="CU57">
            <v>1</v>
          </cell>
          <cell r="CV57">
            <v>1</v>
          </cell>
          <cell r="CW57">
            <v>1</v>
          </cell>
          <cell r="CX57">
            <v>1</v>
          </cell>
          <cell r="CY57">
            <v>1</v>
          </cell>
          <cell r="CZ57">
            <v>1</v>
          </cell>
          <cell r="DA57">
            <v>1</v>
          </cell>
          <cell r="DB57">
            <v>1</v>
          </cell>
          <cell r="DC57">
            <v>1</v>
          </cell>
          <cell r="DD57">
            <v>1</v>
          </cell>
          <cell r="DE57">
            <v>1</v>
          </cell>
          <cell r="DF57">
            <v>1</v>
          </cell>
          <cell r="DG57">
            <v>1</v>
          </cell>
          <cell r="DH57">
            <v>1</v>
          </cell>
          <cell r="DI57">
            <v>1</v>
          </cell>
          <cell r="DJ57">
            <v>1</v>
          </cell>
          <cell r="DK57">
            <v>1</v>
          </cell>
          <cell r="DL57">
            <v>1</v>
          </cell>
          <cell r="DM57">
            <v>1</v>
          </cell>
          <cell r="DN57">
            <v>1</v>
          </cell>
          <cell r="DO57">
            <v>1</v>
          </cell>
          <cell r="DP57">
            <v>1</v>
          </cell>
          <cell r="DQ57">
            <v>1</v>
          </cell>
          <cell r="DR57">
            <v>1</v>
          </cell>
          <cell r="DS57">
            <v>1</v>
          </cell>
          <cell r="DT57">
            <v>1</v>
          </cell>
          <cell r="DU57">
            <v>1</v>
          </cell>
          <cell r="DV57">
            <v>1</v>
          </cell>
          <cell r="DW57">
            <v>1</v>
          </cell>
          <cell r="DX57">
            <v>1</v>
          </cell>
          <cell r="DY57">
            <v>1</v>
          </cell>
        </row>
        <row r="58">
          <cell r="A58" t="str">
            <v xml:space="preserve"> </v>
          </cell>
          <cell r="H58" t="str">
            <v>Ejec. Acum.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</row>
        <row r="59">
          <cell r="A59" t="str">
            <v>OBRAS CIVILES</v>
          </cell>
          <cell r="B59">
            <v>6</v>
          </cell>
          <cell r="C59">
            <v>38427</v>
          </cell>
          <cell r="D59">
            <v>38437</v>
          </cell>
          <cell r="E59">
            <v>19</v>
          </cell>
          <cell r="F59">
            <v>176</v>
          </cell>
          <cell r="G59">
            <v>0.11224489795918367</v>
          </cell>
          <cell r="H59" t="str">
            <v>Prog Acum.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0.13636363636363635</v>
          </cell>
          <cell r="AK59">
            <v>0.27272727272727271</v>
          </cell>
          <cell r="AL59">
            <v>0.45454545454545453</v>
          </cell>
          <cell r="AM59">
            <v>0.63636363636363635</v>
          </cell>
          <cell r="AN59">
            <v>0.81818181818181812</v>
          </cell>
          <cell r="AO59">
            <v>0.99999999999999989</v>
          </cell>
          <cell r="AP59">
            <v>0.99999999999999989</v>
          </cell>
          <cell r="AQ59">
            <v>0.99999999999999989</v>
          </cell>
          <cell r="AR59">
            <v>0.99999999999999989</v>
          </cell>
          <cell r="AS59">
            <v>0.99999999999999989</v>
          </cell>
          <cell r="AT59">
            <v>0.99999999999999989</v>
          </cell>
          <cell r="AU59">
            <v>0.99999999999999989</v>
          </cell>
          <cell r="AV59">
            <v>0.99999999999999989</v>
          </cell>
          <cell r="AW59">
            <v>0.99999999999999989</v>
          </cell>
          <cell r="AX59">
            <v>0.99999999999999989</v>
          </cell>
          <cell r="AY59">
            <v>0.99999999999999989</v>
          </cell>
          <cell r="AZ59">
            <v>0.99999999999999989</v>
          </cell>
          <cell r="BA59">
            <v>0.99999999999999989</v>
          </cell>
          <cell r="BB59">
            <v>0.99999999999999989</v>
          </cell>
          <cell r="BC59">
            <v>0.99999999999999989</v>
          </cell>
          <cell r="BD59">
            <v>0.99999999999999989</v>
          </cell>
          <cell r="BE59">
            <v>0.99999999999999989</v>
          </cell>
          <cell r="BF59">
            <v>0.99999999999999989</v>
          </cell>
          <cell r="BG59">
            <v>0.99999999999999989</v>
          </cell>
          <cell r="BH59">
            <v>0.99999999999999989</v>
          </cell>
          <cell r="BI59">
            <v>0.99999999999999989</v>
          </cell>
          <cell r="BJ59">
            <v>0.99999999999999989</v>
          </cell>
          <cell r="BK59">
            <v>0.99999999999999989</v>
          </cell>
          <cell r="BL59">
            <v>0.99999999999999989</v>
          </cell>
          <cell r="BM59">
            <v>0.99999999999999989</v>
          </cell>
          <cell r="BN59">
            <v>0.99999999999999989</v>
          </cell>
          <cell r="BO59">
            <v>0.99999999999999989</v>
          </cell>
          <cell r="BP59">
            <v>0.99999999999999989</v>
          </cell>
          <cell r="BQ59">
            <v>0.99999999999999989</v>
          </cell>
          <cell r="BR59">
            <v>0.99999999999999989</v>
          </cell>
          <cell r="BS59">
            <v>0.99999999999999989</v>
          </cell>
          <cell r="BT59">
            <v>0.99999999999999989</v>
          </cell>
          <cell r="BU59">
            <v>0.99999999999999989</v>
          </cell>
          <cell r="BV59">
            <v>0.99999999999999989</v>
          </cell>
          <cell r="BW59">
            <v>0.99999999999999989</v>
          </cell>
          <cell r="BX59">
            <v>0.99999999999999989</v>
          </cell>
          <cell r="BY59">
            <v>0.99999999999999989</v>
          </cell>
          <cell r="BZ59">
            <v>0.99999999999999989</v>
          </cell>
          <cell r="CA59">
            <v>0.99999999999999989</v>
          </cell>
          <cell r="CB59">
            <v>0.99999999999999989</v>
          </cell>
          <cell r="CC59">
            <v>0.99999999999999989</v>
          </cell>
          <cell r="CD59">
            <v>0.99999999999999989</v>
          </cell>
          <cell r="CE59">
            <v>0.99999999999999989</v>
          </cell>
          <cell r="CF59">
            <v>0.99999999999999989</v>
          </cell>
          <cell r="CG59">
            <v>0.99999999999999989</v>
          </cell>
          <cell r="CH59">
            <v>0.99999999999999989</v>
          </cell>
          <cell r="CI59">
            <v>0.99999999999999989</v>
          </cell>
          <cell r="CJ59">
            <v>0.99999999999999989</v>
          </cell>
          <cell r="CK59">
            <v>0.99999999999999989</v>
          </cell>
          <cell r="CL59">
            <v>0.99999999999999989</v>
          </cell>
          <cell r="CM59">
            <v>0.99999999999999989</v>
          </cell>
          <cell r="CN59">
            <v>0.99999999999999989</v>
          </cell>
          <cell r="CO59">
            <v>0.99999999999999989</v>
          </cell>
          <cell r="CP59">
            <v>0.99999999999999989</v>
          </cell>
          <cell r="CQ59">
            <v>0.99999999999999989</v>
          </cell>
          <cell r="CR59">
            <v>0.99999999999999989</v>
          </cell>
          <cell r="CS59">
            <v>0.99999999999999989</v>
          </cell>
          <cell r="CT59">
            <v>0.99999999999999989</v>
          </cell>
          <cell r="CU59">
            <v>0.99999999999999989</v>
          </cell>
          <cell r="CV59">
            <v>0.99999999999999989</v>
          </cell>
          <cell r="CW59">
            <v>0.99999999999999989</v>
          </cell>
          <cell r="CX59">
            <v>0.99999999999999989</v>
          </cell>
          <cell r="CY59">
            <v>0.99999999999999989</v>
          </cell>
          <cell r="CZ59">
            <v>0.99999999999999989</v>
          </cell>
          <cell r="DA59">
            <v>0.99999999999999989</v>
          </cell>
          <cell r="DB59">
            <v>0.99999999999999989</v>
          </cell>
          <cell r="DC59">
            <v>0.99999999999999989</v>
          </cell>
          <cell r="DD59">
            <v>0.99999999999999989</v>
          </cell>
          <cell r="DE59">
            <v>0.99999999999999989</v>
          </cell>
          <cell r="DF59">
            <v>0.99999999999999989</v>
          </cell>
          <cell r="DG59">
            <v>0.99999999999999989</v>
          </cell>
          <cell r="DH59">
            <v>0.99999999999999989</v>
          </cell>
          <cell r="DI59">
            <v>0.99999999999999989</v>
          </cell>
          <cell r="DJ59">
            <v>0.99999999999999989</v>
          </cell>
          <cell r="DK59">
            <v>0.99999999999999989</v>
          </cell>
          <cell r="DL59">
            <v>0.99999999999999989</v>
          </cell>
          <cell r="DM59">
            <v>0.99999999999999989</v>
          </cell>
          <cell r="DN59">
            <v>0.99999999999999989</v>
          </cell>
          <cell r="DO59">
            <v>0.99999999999999989</v>
          </cell>
          <cell r="DP59">
            <v>0.99999999999999989</v>
          </cell>
          <cell r="DQ59">
            <v>0.99999999999999989</v>
          </cell>
          <cell r="DR59">
            <v>0.99999999999999989</v>
          </cell>
          <cell r="DS59">
            <v>0.99999999999999989</v>
          </cell>
          <cell r="DT59">
            <v>0.99999999999999989</v>
          </cell>
          <cell r="DU59">
            <v>0.99999999999999989</v>
          </cell>
          <cell r="DV59">
            <v>0.99999999999999989</v>
          </cell>
          <cell r="DW59">
            <v>0.99999999999999989</v>
          </cell>
          <cell r="DX59">
            <v>0.99999999999999989</v>
          </cell>
          <cell r="DY59">
            <v>0.99999999999999989</v>
          </cell>
        </row>
        <row r="60">
          <cell r="A60" t="str">
            <v xml:space="preserve"> </v>
          </cell>
          <cell r="H60" t="str">
            <v>Ejec. Acum.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</row>
        <row r="61">
          <cell r="A61" t="str">
            <v xml:space="preserve">EXCAVACION BASE </v>
          </cell>
          <cell r="B61">
            <v>2</v>
          </cell>
          <cell r="C61">
            <v>38427</v>
          </cell>
          <cell r="D61">
            <v>38428</v>
          </cell>
          <cell r="E61">
            <v>3</v>
          </cell>
          <cell r="F61">
            <v>48</v>
          </cell>
          <cell r="G61">
            <v>3.0612244897959183E-2</v>
          </cell>
          <cell r="H61" t="str">
            <v>Prog Acum.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0.5</v>
          </cell>
          <cell r="AK61">
            <v>1</v>
          </cell>
          <cell r="AL61">
            <v>1</v>
          </cell>
          <cell r="AM61">
            <v>1</v>
          </cell>
          <cell r="AN61">
            <v>1</v>
          </cell>
          <cell r="AO61">
            <v>1</v>
          </cell>
          <cell r="AP61">
            <v>1</v>
          </cell>
          <cell r="AQ61">
            <v>1</v>
          </cell>
          <cell r="AR61">
            <v>1</v>
          </cell>
          <cell r="AS61">
            <v>1</v>
          </cell>
          <cell r="AT61">
            <v>1</v>
          </cell>
          <cell r="AU61">
            <v>1</v>
          </cell>
          <cell r="AV61">
            <v>1</v>
          </cell>
          <cell r="AW61">
            <v>1</v>
          </cell>
          <cell r="AX61">
            <v>1</v>
          </cell>
          <cell r="AY61">
            <v>1</v>
          </cell>
          <cell r="AZ61">
            <v>1</v>
          </cell>
          <cell r="BA61">
            <v>1</v>
          </cell>
          <cell r="BB61">
            <v>1</v>
          </cell>
          <cell r="BC61">
            <v>1</v>
          </cell>
          <cell r="BD61">
            <v>1</v>
          </cell>
          <cell r="BE61">
            <v>1</v>
          </cell>
          <cell r="BF61">
            <v>1</v>
          </cell>
          <cell r="BG61">
            <v>1</v>
          </cell>
          <cell r="BH61">
            <v>1</v>
          </cell>
          <cell r="BI61">
            <v>1</v>
          </cell>
          <cell r="BJ61">
            <v>1</v>
          </cell>
          <cell r="BK61">
            <v>1</v>
          </cell>
          <cell r="BL61">
            <v>1</v>
          </cell>
          <cell r="BM61">
            <v>1</v>
          </cell>
          <cell r="BN61">
            <v>1</v>
          </cell>
          <cell r="BO61">
            <v>1</v>
          </cell>
          <cell r="BP61">
            <v>1</v>
          </cell>
          <cell r="BQ61">
            <v>1</v>
          </cell>
          <cell r="BR61">
            <v>1</v>
          </cell>
          <cell r="BS61">
            <v>1</v>
          </cell>
          <cell r="BT61">
            <v>1</v>
          </cell>
          <cell r="BU61">
            <v>1</v>
          </cell>
          <cell r="BV61">
            <v>1</v>
          </cell>
          <cell r="BW61">
            <v>1</v>
          </cell>
          <cell r="BX61">
            <v>1</v>
          </cell>
          <cell r="BY61">
            <v>1</v>
          </cell>
          <cell r="BZ61">
            <v>1</v>
          </cell>
          <cell r="CA61">
            <v>1</v>
          </cell>
          <cell r="CB61">
            <v>1</v>
          </cell>
          <cell r="CC61">
            <v>1</v>
          </cell>
          <cell r="CD61">
            <v>1</v>
          </cell>
          <cell r="CE61">
            <v>1</v>
          </cell>
          <cell r="CF61">
            <v>1</v>
          </cell>
          <cell r="CG61">
            <v>1</v>
          </cell>
          <cell r="CH61">
            <v>1</v>
          </cell>
          <cell r="CI61">
            <v>1</v>
          </cell>
          <cell r="CJ61">
            <v>1</v>
          </cell>
          <cell r="CK61">
            <v>1</v>
          </cell>
          <cell r="CL61">
            <v>1</v>
          </cell>
          <cell r="CM61">
            <v>1</v>
          </cell>
          <cell r="CN61">
            <v>1</v>
          </cell>
          <cell r="CO61">
            <v>1</v>
          </cell>
          <cell r="CP61">
            <v>1</v>
          </cell>
          <cell r="CQ61">
            <v>1</v>
          </cell>
          <cell r="CR61">
            <v>1</v>
          </cell>
          <cell r="CS61">
            <v>1</v>
          </cell>
          <cell r="CT61">
            <v>1</v>
          </cell>
          <cell r="CU61">
            <v>1</v>
          </cell>
          <cell r="CV61">
            <v>1</v>
          </cell>
          <cell r="CW61">
            <v>1</v>
          </cell>
          <cell r="CX61">
            <v>1</v>
          </cell>
          <cell r="CY61">
            <v>1</v>
          </cell>
          <cell r="CZ61">
            <v>1</v>
          </cell>
          <cell r="DA61">
            <v>1</v>
          </cell>
          <cell r="DB61">
            <v>1</v>
          </cell>
          <cell r="DC61">
            <v>1</v>
          </cell>
          <cell r="DD61">
            <v>1</v>
          </cell>
          <cell r="DE61">
            <v>1</v>
          </cell>
          <cell r="DF61">
            <v>1</v>
          </cell>
          <cell r="DG61">
            <v>1</v>
          </cell>
          <cell r="DH61">
            <v>1</v>
          </cell>
          <cell r="DI61">
            <v>1</v>
          </cell>
          <cell r="DJ61">
            <v>1</v>
          </cell>
          <cell r="DK61">
            <v>1</v>
          </cell>
          <cell r="DL61">
            <v>1</v>
          </cell>
          <cell r="DM61">
            <v>1</v>
          </cell>
          <cell r="DN61">
            <v>1</v>
          </cell>
          <cell r="DO61">
            <v>1</v>
          </cell>
          <cell r="DP61">
            <v>1</v>
          </cell>
          <cell r="DQ61">
            <v>1</v>
          </cell>
          <cell r="DR61">
            <v>1</v>
          </cell>
          <cell r="DS61">
            <v>1</v>
          </cell>
          <cell r="DT61">
            <v>1</v>
          </cell>
          <cell r="DU61">
            <v>1</v>
          </cell>
          <cell r="DV61">
            <v>1</v>
          </cell>
          <cell r="DW61">
            <v>1</v>
          </cell>
          <cell r="DX61">
            <v>1</v>
          </cell>
          <cell r="DY61">
            <v>1</v>
          </cell>
        </row>
        <row r="62">
          <cell r="H62" t="str">
            <v>Ejec. Acum.</v>
          </cell>
        </row>
        <row r="63">
          <cell r="A63" t="str">
            <v xml:space="preserve">FIGURACION HIERRO  BASE </v>
          </cell>
          <cell r="B63">
            <v>1</v>
          </cell>
          <cell r="C63">
            <v>38429</v>
          </cell>
          <cell r="D63">
            <v>38429</v>
          </cell>
          <cell r="E63">
            <v>4</v>
          </cell>
          <cell r="F63">
            <v>32</v>
          </cell>
          <cell r="G63">
            <v>2.0408163265306121E-2</v>
          </cell>
          <cell r="H63" t="str">
            <v>Prog Acum.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1</v>
          </cell>
          <cell r="AM63">
            <v>1</v>
          </cell>
          <cell r="AN63">
            <v>1</v>
          </cell>
          <cell r="AO63">
            <v>1</v>
          </cell>
          <cell r="AP63">
            <v>1</v>
          </cell>
          <cell r="AQ63">
            <v>1</v>
          </cell>
          <cell r="AR63">
            <v>1</v>
          </cell>
          <cell r="AS63">
            <v>1</v>
          </cell>
          <cell r="AT63">
            <v>1</v>
          </cell>
          <cell r="AU63">
            <v>1</v>
          </cell>
          <cell r="AV63">
            <v>1</v>
          </cell>
          <cell r="AW63">
            <v>1</v>
          </cell>
          <cell r="AX63">
            <v>1</v>
          </cell>
          <cell r="AY63">
            <v>1</v>
          </cell>
          <cell r="AZ63">
            <v>1</v>
          </cell>
          <cell r="BA63">
            <v>1</v>
          </cell>
          <cell r="BB63">
            <v>1</v>
          </cell>
          <cell r="BC63">
            <v>1</v>
          </cell>
          <cell r="BD63">
            <v>1</v>
          </cell>
          <cell r="BE63">
            <v>1</v>
          </cell>
          <cell r="BF63">
            <v>1</v>
          </cell>
          <cell r="BG63">
            <v>1</v>
          </cell>
          <cell r="BH63">
            <v>1</v>
          </cell>
          <cell r="BI63">
            <v>1</v>
          </cell>
          <cell r="BJ63">
            <v>1</v>
          </cell>
          <cell r="BK63">
            <v>1</v>
          </cell>
          <cell r="BL63">
            <v>1</v>
          </cell>
          <cell r="BM63">
            <v>1</v>
          </cell>
          <cell r="BN63">
            <v>1</v>
          </cell>
          <cell r="BO63">
            <v>1</v>
          </cell>
          <cell r="BP63">
            <v>1</v>
          </cell>
          <cell r="BQ63">
            <v>1</v>
          </cell>
          <cell r="BR63">
            <v>1</v>
          </cell>
          <cell r="BS63">
            <v>1</v>
          </cell>
          <cell r="BT63">
            <v>1</v>
          </cell>
          <cell r="BU63">
            <v>1</v>
          </cell>
          <cell r="BV63">
            <v>1</v>
          </cell>
          <cell r="BW63">
            <v>1</v>
          </cell>
          <cell r="BX63">
            <v>1</v>
          </cell>
          <cell r="BY63">
            <v>1</v>
          </cell>
          <cell r="BZ63">
            <v>1</v>
          </cell>
          <cell r="CA63">
            <v>1</v>
          </cell>
          <cell r="CB63">
            <v>1</v>
          </cell>
          <cell r="CC63">
            <v>1</v>
          </cell>
          <cell r="CD63">
            <v>1</v>
          </cell>
          <cell r="CE63">
            <v>1</v>
          </cell>
          <cell r="CF63">
            <v>1</v>
          </cell>
          <cell r="CG63">
            <v>1</v>
          </cell>
          <cell r="CH63">
            <v>1</v>
          </cell>
          <cell r="CI63">
            <v>1</v>
          </cell>
          <cell r="CJ63">
            <v>1</v>
          </cell>
          <cell r="CK63">
            <v>1</v>
          </cell>
          <cell r="CL63">
            <v>1</v>
          </cell>
          <cell r="CM63">
            <v>1</v>
          </cell>
          <cell r="CN63">
            <v>1</v>
          </cell>
          <cell r="CO63">
            <v>1</v>
          </cell>
          <cell r="CP63">
            <v>1</v>
          </cell>
          <cell r="CQ63">
            <v>1</v>
          </cell>
          <cell r="CR63">
            <v>1</v>
          </cell>
          <cell r="CS63">
            <v>1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  <cell r="CX63">
            <v>1</v>
          </cell>
          <cell r="CY63">
            <v>1</v>
          </cell>
          <cell r="CZ63">
            <v>1</v>
          </cell>
          <cell r="DA63">
            <v>1</v>
          </cell>
          <cell r="DB63">
            <v>1</v>
          </cell>
          <cell r="DC63">
            <v>1</v>
          </cell>
          <cell r="DD63">
            <v>1</v>
          </cell>
          <cell r="DE63">
            <v>1</v>
          </cell>
          <cell r="DF63">
            <v>1</v>
          </cell>
          <cell r="DG63">
            <v>1</v>
          </cell>
          <cell r="DH63">
            <v>1</v>
          </cell>
          <cell r="DI63">
            <v>1</v>
          </cell>
          <cell r="DJ63">
            <v>1</v>
          </cell>
          <cell r="DK63">
            <v>1</v>
          </cell>
          <cell r="DL63">
            <v>1</v>
          </cell>
          <cell r="DM63">
            <v>1</v>
          </cell>
          <cell r="DN63">
            <v>1</v>
          </cell>
          <cell r="DO63">
            <v>1</v>
          </cell>
          <cell r="DP63">
            <v>1</v>
          </cell>
          <cell r="DQ63">
            <v>1</v>
          </cell>
          <cell r="DR63">
            <v>1</v>
          </cell>
          <cell r="DS63">
            <v>1</v>
          </cell>
          <cell r="DT63">
            <v>1</v>
          </cell>
          <cell r="DU63">
            <v>1</v>
          </cell>
          <cell r="DV63">
            <v>1</v>
          </cell>
          <cell r="DW63">
            <v>1</v>
          </cell>
          <cell r="DX63">
            <v>1</v>
          </cell>
          <cell r="DY63">
            <v>1</v>
          </cell>
        </row>
        <row r="64">
          <cell r="H64" t="str">
            <v>Ejec. Acum.</v>
          </cell>
        </row>
        <row r="65">
          <cell r="A65" t="str">
            <v xml:space="preserve">FORMALETEO PLACAS </v>
          </cell>
          <cell r="B65">
            <v>1</v>
          </cell>
          <cell r="C65">
            <v>38430</v>
          </cell>
          <cell r="D65">
            <v>38430</v>
          </cell>
          <cell r="E65">
            <v>4</v>
          </cell>
          <cell r="F65">
            <v>32</v>
          </cell>
          <cell r="G65">
            <v>2.0408163265306121E-2</v>
          </cell>
          <cell r="H65" t="str">
            <v>Prog Acum.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1</v>
          </cell>
          <cell r="AN65">
            <v>1</v>
          </cell>
          <cell r="AO65">
            <v>1</v>
          </cell>
          <cell r="AP65">
            <v>1</v>
          </cell>
          <cell r="AQ65">
            <v>1</v>
          </cell>
          <cell r="AR65">
            <v>1</v>
          </cell>
          <cell r="AS65">
            <v>1</v>
          </cell>
          <cell r="AT65">
            <v>1</v>
          </cell>
          <cell r="AU65">
            <v>1</v>
          </cell>
          <cell r="AV65">
            <v>1</v>
          </cell>
          <cell r="AW65">
            <v>1</v>
          </cell>
          <cell r="AX65">
            <v>1</v>
          </cell>
          <cell r="AY65">
            <v>1</v>
          </cell>
          <cell r="AZ65">
            <v>1</v>
          </cell>
          <cell r="BA65">
            <v>1</v>
          </cell>
          <cell r="BB65">
            <v>1</v>
          </cell>
          <cell r="BC65">
            <v>1</v>
          </cell>
          <cell r="BD65">
            <v>1</v>
          </cell>
          <cell r="BE65">
            <v>1</v>
          </cell>
          <cell r="BF65">
            <v>1</v>
          </cell>
          <cell r="BG65">
            <v>1</v>
          </cell>
          <cell r="BH65">
            <v>1</v>
          </cell>
          <cell r="BI65">
            <v>1</v>
          </cell>
          <cell r="BJ65">
            <v>1</v>
          </cell>
          <cell r="BK65">
            <v>1</v>
          </cell>
          <cell r="BL65">
            <v>1</v>
          </cell>
          <cell r="BM65">
            <v>1</v>
          </cell>
          <cell r="BN65">
            <v>1</v>
          </cell>
          <cell r="BO65">
            <v>1</v>
          </cell>
          <cell r="BP65">
            <v>1</v>
          </cell>
          <cell r="BQ65">
            <v>1</v>
          </cell>
          <cell r="BR65">
            <v>1</v>
          </cell>
          <cell r="BS65">
            <v>1</v>
          </cell>
          <cell r="BT65">
            <v>1</v>
          </cell>
          <cell r="BU65">
            <v>1</v>
          </cell>
          <cell r="BV65">
            <v>1</v>
          </cell>
          <cell r="BW65">
            <v>1</v>
          </cell>
          <cell r="BX65">
            <v>1</v>
          </cell>
          <cell r="BY65">
            <v>1</v>
          </cell>
          <cell r="BZ65">
            <v>1</v>
          </cell>
          <cell r="CA65">
            <v>1</v>
          </cell>
          <cell r="CB65">
            <v>1</v>
          </cell>
          <cell r="CC65">
            <v>1</v>
          </cell>
          <cell r="CD65">
            <v>1</v>
          </cell>
          <cell r="CE65">
            <v>1</v>
          </cell>
          <cell r="CF65">
            <v>1</v>
          </cell>
          <cell r="CG65">
            <v>1</v>
          </cell>
          <cell r="CH65">
            <v>1</v>
          </cell>
          <cell r="CI65">
            <v>1</v>
          </cell>
          <cell r="CJ65">
            <v>1</v>
          </cell>
          <cell r="CK65">
            <v>1</v>
          </cell>
          <cell r="CL65">
            <v>1</v>
          </cell>
          <cell r="CM65">
            <v>1</v>
          </cell>
          <cell r="CN65">
            <v>1</v>
          </cell>
          <cell r="CO65">
            <v>1</v>
          </cell>
          <cell r="CP65">
            <v>1</v>
          </cell>
          <cell r="CQ65">
            <v>1</v>
          </cell>
          <cell r="CR65">
            <v>1</v>
          </cell>
          <cell r="CS65">
            <v>1</v>
          </cell>
          <cell r="CT65">
            <v>1</v>
          </cell>
          <cell r="CU65">
            <v>1</v>
          </cell>
          <cell r="CV65">
            <v>1</v>
          </cell>
          <cell r="CW65">
            <v>1</v>
          </cell>
          <cell r="CX65">
            <v>1</v>
          </cell>
          <cell r="CY65">
            <v>1</v>
          </cell>
          <cell r="CZ65">
            <v>1</v>
          </cell>
          <cell r="DA65">
            <v>1</v>
          </cell>
          <cell r="DB65">
            <v>1</v>
          </cell>
          <cell r="DC65">
            <v>1</v>
          </cell>
          <cell r="DD65">
            <v>1</v>
          </cell>
          <cell r="DE65">
            <v>1</v>
          </cell>
          <cell r="DF65">
            <v>1</v>
          </cell>
          <cell r="DG65">
            <v>1</v>
          </cell>
          <cell r="DH65">
            <v>1</v>
          </cell>
          <cell r="DI65">
            <v>1</v>
          </cell>
          <cell r="DJ65">
            <v>1</v>
          </cell>
          <cell r="DK65">
            <v>1</v>
          </cell>
          <cell r="DL65">
            <v>1</v>
          </cell>
          <cell r="DM65">
            <v>1</v>
          </cell>
          <cell r="DN65">
            <v>1</v>
          </cell>
          <cell r="DO65">
            <v>1</v>
          </cell>
          <cell r="DP65">
            <v>1</v>
          </cell>
          <cell r="DQ65">
            <v>1</v>
          </cell>
          <cell r="DR65">
            <v>1</v>
          </cell>
          <cell r="DS65">
            <v>1</v>
          </cell>
          <cell r="DT65">
            <v>1</v>
          </cell>
          <cell r="DU65">
            <v>1</v>
          </cell>
          <cell r="DV65">
            <v>1</v>
          </cell>
          <cell r="DW65">
            <v>1</v>
          </cell>
          <cell r="DX65">
            <v>1</v>
          </cell>
          <cell r="DY65">
            <v>1</v>
          </cell>
        </row>
        <row r="66">
          <cell r="H66" t="str">
            <v>Ejec. Acum.</v>
          </cell>
        </row>
        <row r="67">
          <cell r="A67" t="str">
            <v>CONCRETO BASE</v>
          </cell>
          <cell r="B67">
            <v>1</v>
          </cell>
          <cell r="C67">
            <v>38431</v>
          </cell>
          <cell r="D67">
            <v>38431</v>
          </cell>
          <cell r="E67">
            <v>4</v>
          </cell>
          <cell r="F67">
            <v>32</v>
          </cell>
          <cell r="G67">
            <v>2.0408163265306121E-2</v>
          </cell>
          <cell r="H67" t="str">
            <v>Prog Acum.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1</v>
          </cell>
          <cell r="AO67">
            <v>1</v>
          </cell>
          <cell r="AP67">
            <v>1</v>
          </cell>
          <cell r="AQ67">
            <v>1</v>
          </cell>
          <cell r="AR67">
            <v>1</v>
          </cell>
          <cell r="AS67">
            <v>1</v>
          </cell>
          <cell r="AT67">
            <v>1</v>
          </cell>
          <cell r="AU67">
            <v>1</v>
          </cell>
          <cell r="AV67">
            <v>1</v>
          </cell>
          <cell r="AW67">
            <v>1</v>
          </cell>
          <cell r="AX67">
            <v>1</v>
          </cell>
          <cell r="AY67">
            <v>1</v>
          </cell>
          <cell r="AZ67">
            <v>1</v>
          </cell>
          <cell r="BA67">
            <v>1</v>
          </cell>
          <cell r="BB67">
            <v>1</v>
          </cell>
          <cell r="BC67">
            <v>1</v>
          </cell>
          <cell r="BD67">
            <v>1</v>
          </cell>
          <cell r="BE67">
            <v>1</v>
          </cell>
          <cell r="BF67">
            <v>1</v>
          </cell>
          <cell r="BG67">
            <v>1</v>
          </cell>
          <cell r="BH67">
            <v>1</v>
          </cell>
          <cell r="BI67">
            <v>1</v>
          </cell>
          <cell r="BJ67">
            <v>1</v>
          </cell>
          <cell r="BK67">
            <v>1</v>
          </cell>
          <cell r="BL67">
            <v>1</v>
          </cell>
          <cell r="BM67">
            <v>1</v>
          </cell>
          <cell r="BN67">
            <v>1</v>
          </cell>
          <cell r="BO67">
            <v>1</v>
          </cell>
          <cell r="BP67">
            <v>1</v>
          </cell>
          <cell r="BQ67">
            <v>1</v>
          </cell>
          <cell r="BR67">
            <v>1</v>
          </cell>
          <cell r="BS67">
            <v>1</v>
          </cell>
          <cell r="BT67">
            <v>1</v>
          </cell>
          <cell r="BU67">
            <v>1</v>
          </cell>
          <cell r="BV67">
            <v>1</v>
          </cell>
          <cell r="BW67">
            <v>1</v>
          </cell>
          <cell r="BX67">
            <v>1</v>
          </cell>
          <cell r="BY67">
            <v>1</v>
          </cell>
          <cell r="BZ67">
            <v>1</v>
          </cell>
          <cell r="CA67">
            <v>1</v>
          </cell>
          <cell r="CB67">
            <v>1</v>
          </cell>
          <cell r="CC67">
            <v>1</v>
          </cell>
          <cell r="CD67">
            <v>1</v>
          </cell>
          <cell r="CE67">
            <v>1</v>
          </cell>
          <cell r="CF67">
            <v>1</v>
          </cell>
          <cell r="CG67">
            <v>1</v>
          </cell>
          <cell r="CH67">
            <v>1</v>
          </cell>
          <cell r="CI67">
            <v>1</v>
          </cell>
          <cell r="CJ67">
            <v>1</v>
          </cell>
          <cell r="CK67">
            <v>1</v>
          </cell>
          <cell r="CL67">
            <v>1</v>
          </cell>
          <cell r="CM67">
            <v>1</v>
          </cell>
          <cell r="CN67">
            <v>1</v>
          </cell>
          <cell r="CO67">
            <v>1</v>
          </cell>
          <cell r="CP67">
            <v>1</v>
          </cell>
          <cell r="CQ67">
            <v>1</v>
          </cell>
          <cell r="CR67">
            <v>1</v>
          </cell>
          <cell r="CS67">
            <v>1</v>
          </cell>
          <cell r="CT67">
            <v>1</v>
          </cell>
          <cell r="CU67">
            <v>1</v>
          </cell>
          <cell r="CV67">
            <v>1</v>
          </cell>
          <cell r="CW67">
            <v>1</v>
          </cell>
          <cell r="CX67">
            <v>1</v>
          </cell>
          <cell r="CY67">
            <v>1</v>
          </cell>
          <cell r="CZ67">
            <v>1</v>
          </cell>
          <cell r="DA67">
            <v>1</v>
          </cell>
          <cell r="DB67">
            <v>1</v>
          </cell>
          <cell r="DC67">
            <v>1</v>
          </cell>
          <cell r="DD67">
            <v>1</v>
          </cell>
          <cell r="DE67">
            <v>1</v>
          </cell>
          <cell r="DF67">
            <v>1</v>
          </cell>
          <cell r="DG67">
            <v>1</v>
          </cell>
          <cell r="DH67">
            <v>1</v>
          </cell>
          <cell r="DI67">
            <v>1</v>
          </cell>
          <cell r="DJ67">
            <v>1</v>
          </cell>
          <cell r="DK67">
            <v>1</v>
          </cell>
          <cell r="DL67">
            <v>1</v>
          </cell>
          <cell r="DM67">
            <v>1</v>
          </cell>
          <cell r="DN67">
            <v>1</v>
          </cell>
          <cell r="DO67">
            <v>1</v>
          </cell>
          <cell r="DP67">
            <v>1</v>
          </cell>
          <cell r="DQ67">
            <v>1</v>
          </cell>
          <cell r="DR67">
            <v>1</v>
          </cell>
          <cell r="DS67">
            <v>1</v>
          </cell>
          <cell r="DT67">
            <v>1</v>
          </cell>
          <cell r="DU67">
            <v>1</v>
          </cell>
          <cell r="DV67">
            <v>1</v>
          </cell>
          <cell r="DW67">
            <v>1</v>
          </cell>
          <cell r="DX67">
            <v>1</v>
          </cell>
          <cell r="DY67">
            <v>1</v>
          </cell>
        </row>
        <row r="68">
          <cell r="H68" t="str">
            <v>Ejec. Acum.</v>
          </cell>
        </row>
        <row r="69">
          <cell r="A69" t="str">
            <v xml:space="preserve">MONTAJE SOPORTE </v>
          </cell>
          <cell r="B69">
            <v>1</v>
          </cell>
          <cell r="C69">
            <v>38432</v>
          </cell>
          <cell r="D69">
            <v>38432</v>
          </cell>
          <cell r="E69">
            <v>4</v>
          </cell>
          <cell r="F69">
            <v>32</v>
          </cell>
          <cell r="G69">
            <v>2.0408163265306121E-2</v>
          </cell>
          <cell r="H69" t="str">
            <v>Prog Acum.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1</v>
          </cell>
          <cell r="AP69">
            <v>1</v>
          </cell>
          <cell r="AQ69">
            <v>1</v>
          </cell>
          <cell r="AR69">
            <v>1</v>
          </cell>
          <cell r="AS69">
            <v>1</v>
          </cell>
          <cell r="AT69">
            <v>1</v>
          </cell>
          <cell r="AU69">
            <v>1</v>
          </cell>
          <cell r="AV69">
            <v>1</v>
          </cell>
          <cell r="AW69">
            <v>1</v>
          </cell>
          <cell r="AX69">
            <v>1</v>
          </cell>
          <cell r="AY69">
            <v>1</v>
          </cell>
          <cell r="AZ69">
            <v>1</v>
          </cell>
          <cell r="BA69">
            <v>1</v>
          </cell>
          <cell r="BB69">
            <v>1</v>
          </cell>
          <cell r="BC69">
            <v>1</v>
          </cell>
          <cell r="BD69">
            <v>1</v>
          </cell>
          <cell r="BE69">
            <v>1</v>
          </cell>
          <cell r="BF69">
            <v>1</v>
          </cell>
          <cell r="BG69">
            <v>1</v>
          </cell>
          <cell r="BH69">
            <v>1</v>
          </cell>
          <cell r="BI69">
            <v>1</v>
          </cell>
          <cell r="BJ69">
            <v>1</v>
          </cell>
          <cell r="BK69">
            <v>1</v>
          </cell>
          <cell r="BL69">
            <v>1</v>
          </cell>
          <cell r="BM69">
            <v>1</v>
          </cell>
          <cell r="BN69">
            <v>1</v>
          </cell>
          <cell r="BO69">
            <v>1</v>
          </cell>
          <cell r="BP69">
            <v>1</v>
          </cell>
          <cell r="BQ69">
            <v>1</v>
          </cell>
          <cell r="BR69">
            <v>1</v>
          </cell>
          <cell r="BS69">
            <v>1</v>
          </cell>
          <cell r="BT69">
            <v>1</v>
          </cell>
          <cell r="BU69">
            <v>1</v>
          </cell>
          <cell r="BV69">
            <v>1</v>
          </cell>
          <cell r="BW69">
            <v>1</v>
          </cell>
          <cell r="BX69">
            <v>1</v>
          </cell>
          <cell r="BY69">
            <v>1</v>
          </cell>
          <cell r="BZ69">
            <v>1</v>
          </cell>
          <cell r="CA69">
            <v>1</v>
          </cell>
          <cell r="CB69">
            <v>1</v>
          </cell>
          <cell r="CC69">
            <v>1</v>
          </cell>
          <cell r="CD69">
            <v>1</v>
          </cell>
          <cell r="CE69">
            <v>1</v>
          </cell>
          <cell r="CF69">
            <v>1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  <cell r="CL69">
            <v>1</v>
          </cell>
          <cell r="CM69">
            <v>1</v>
          </cell>
          <cell r="CN69">
            <v>1</v>
          </cell>
          <cell r="CO69">
            <v>1</v>
          </cell>
          <cell r="CP69">
            <v>1</v>
          </cell>
          <cell r="CQ69">
            <v>1</v>
          </cell>
          <cell r="CR69">
            <v>1</v>
          </cell>
          <cell r="CS69">
            <v>1</v>
          </cell>
          <cell r="CT69">
            <v>1</v>
          </cell>
          <cell r="CU69">
            <v>1</v>
          </cell>
          <cell r="CV69">
            <v>1</v>
          </cell>
          <cell r="CW69">
            <v>1</v>
          </cell>
          <cell r="CX69">
            <v>1</v>
          </cell>
          <cell r="CY69">
            <v>1</v>
          </cell>
          <cell r="CZ69">
            <v>1</v>
          </cell>
          <cell r="DA69">
            <v>1</v>
          </cell>
          <cell r="DB69">
            <v>1</v>
          </cell>
          <cell r="DC69">
            <v>1</v>
          </cell>
          <cell r="DD69">
            <v>1</v>
          </cell>
          <cell r="DE69">
            <v>1</v>
          </cell>
          <cell r="DF69">
            <v>1</v>
          </cell>
          <cell r="DG69">
            <v>1</v>
          </cell>
          <cell r="DH69">
            <v>1</v>
          </cell>
          <cell r="DI69">
            <v>1</v>
          </cell>
          <cell r="DJ69">
            <v>1</v>
          </cell>
          <cell r="DK69">
            <v>1</v>
          </cell>
          <cell r="DL69">
            <v>1</v>
          </cell>
          <cell r="DM69">
            <v>1</v>
          </cell>
          <cell r="DN69">
            <v>1</v>
          </cell>
          <cell r="DO69">
            <v>1</v>
          </cell>
          <cell r="DP69">
            <v>1</v>
          </cell>
          <cell r="DQ69">
            <v>1</v>
          </cell>
          <cell r="DR69">
            <v>1</v>
          </cell>
          <cell r="DS69">
            <v>1</v>
          </cell>
          <cell r="DT69">
            <v>1</v>
          </cell>
          <cell r="DU69">
            <v>1</v>
          </cell>
          <cell r="DV69">
            <v>1</v>
          </cell>
          <cell r="DW69">
            <v>1</v>
          </cell>
          <cell r="DX69">
            <v>1</v>
          </cell>
          <cell r="DY69">
            <v>1</v>
          </cell>
        </row>
        <row r="70">
          <cell r="H70" t="str">
            <v>Ejec. Acum.</v>
          </cell>
        </row>
        <row r="71">
          <cell r="A71" t="str">
            <v>OBRAS ELÉCTRICAS</v>
          </cell>
          <cell r="B71">
            <v>5</v>
          </cell>
          <cell r="C71">
            <v>38433</v>
          </cell>
          <cell r="D71">
            <v>38437</v>
          </cell>
          <cell r="E71">
            <v>17</v>
          </cell>
          <cell r="F71">
            <v>136</v>
          </cell>
          <cell r="G71">
            <v>8.673469387755102E-2</v>
          </cell>
          <cell r="H71" t="str">
            <v>Prog Acum.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0.29411764705882354</v>
          </cell>
          <cell r="AQ71">
            <v>0.4705882352941177</v>
          </cell>
          <cell r="AR71">
            <v>0.82352941176470595</v>
          </cell>
          <cell r="AS71">
            <v>1.0000000000000002</v>
          </cell>
          <cell r="AT71">
            <v>1.0000000000000002</v>
          </cell>
          <cell r="AU71">
            <v>1.0000000000000002</v>
          </cell>
          <cell r="AV71">
            <v>1.0000000000000002</v>
          </cell>
          <cell r="AW71">
            <v>1.0000000000000002</v>
          </cell>
          <cell r="AX71">
            <v>1.0000000000000002</v>
          </cell>
          <cell r="AY71">
            <v>1.0000000000000002</v>
          </cell>
          <cell r="AZ71">
            <v>1.0000000000000002</v>
          </cell>
          <cell r="BA71">
            <v>1.0000000000000002</v>
          </cell>
          <cell r="BB71">
            <v>1.0000000000000002</v>
          </cell>
          <cell r="BC71">
            <v>1.0000000000000002</v>
          </cell>
          <cell r="BD71">
            <v>1.0000000000000002</v>
          </cell>
          <cell r="BE71">
            <v>1.0000000000000002</v>
          </cell>
          <cell r="BF71">
            <v>1.0000000000000002</v>
          </cell>
          <cell r="BG71">
            <v>1.0000000000000002</v>
          </cell>
          <cell r="BH71">
            <v>1.0000000000000002</v>
          </cell>
          <cell r="BI71">
            <v>1.0000000000000002</v>
          </cell>
          <cell r="BJ71">
            <v>1.0000000000000002</v>
          </cell>
          <cell r="BK71">
            <v>1.0000000000000002</v>
          </cell>
          <cell r="BL71">
            <v>1.0000000000000002</v>
          </cell>
          <cell r="BM71">
            <v>1.0000000000000002</v>
          </cell>
          <cell r="BN71">
            <v>1.0000000000000002</v>
          </cell>
          <cell r="BO71">
            <v>1.0000000000000002</v>
          </cell>
          <cell r="BP71">
            <v>1.0000000000000002</v>
          </cell>
          <cell r="BQ71">
            <v>1.0000000000000002</v>
          </cell>
          <cell r="BR71">
            <v>1.0000000000000002</v>
          </cell>
          <cell r="BS71">
            <v>1.0000000000000002</v>
          </cell>
          <cell r="BT71">
            <v>1.0000000000000002</v>
          </cell>
          <cell r="BU71">
            <v>1.0000000000000002</v>
          </cell>
          <cell r="BV71">
            <v>1.0000000000000002</v>
          </cell>
          <cell r="BW71">
            <v>1.0000000000000002</v>
          </cell>
          <cell r="BX71">
            <v>1.0000000000000002</v>
          </cell>
          <cell r="BY71">
            <v>1.0000000000000002</v>
          </cell>
          <cell r="BZ71">
            <v>1.0000000000000002</v>
          </cell>
          <cell r="CA71">
            <v>1.0000000000000002</v>
          </cell>
          <cell r="CB71">
            <v>1.0000000000000002</v>
          </cell>
          <cell r="CC71">
            <v>1.0000000000000002</v>
          </cell>
          <cell r="CD71">
            <v>1.0000000000000002</v>
          </cell>
          <cell r="CE71">
            <v>1.0000000000000002</v>
          </cell>
          <cell r="CF71">
            <v>1.0000000000000002</v>
          </cell>
          <cell r="CG71">
            <v>1.0000000000000002</v>
          </cell>
          <cell r="CH71">
            <v>1.0000000000000002</v>
          </cell>
          <cell r="CI71">
            <v>1.0000000000000002</v>
          </cell>
          <cell r="CJ71">
            <v>1.0000000000000002</v>
          </cell>
          <cell r="CK71">
            <v>1.0000000000000002</v>
          </cell>
          <cell r="CL71">
            <v>1.0000000000000002</v>
          </cell>
          <cell r="CM71">
            <v>1.0000000000000002</v>
          </cell>
          <cell r="CN71">
            <v>1.0000000000000002</v>
          </cell>
          <cell r="CO71">
            <v>1.0000000000000002</v>
          </cell>
          <cell r="CP71">
            <v>1.0000000000000002</v>
          </cell>
          <cell r="CQ71">
            <v>1.0000000000000002</v>
          </cell>
          <cell r="CR71">
            <v>1.0000000000000002</v>
          </cell>
          <cell r="CS71">
            <v>1.0000000000000002</v>
          </cell>
          <cell r="CT71">
            <v>1.0000000000000002</v>
          </cell>
          <cell r="CU71">
            <v>1.0000000000000002</v>
          </cell>
          <cell r="CV71">
            <v>1.0000000000000002</v>
          </cell>
          <cell r="CW71">
            <v>1.0000000000000002</v>
          </cell>
          <cell r="CX71">
            <v>1.0000000000000002</v>
          </cell>
          <cell r="CY71">
            <v>1.0000000000000002</v>
          </cell>
          <cell r="CZ71">
            <v>1.0000000000000002</v>
          </cell>
          <cell r="DA71">
            <v>1.0000000000000002</v>
          </cell>
          <cell r="DB71">
            <v>1.0000000000000002</v>
          </cell>
          <cell r="DC71">
            <v>1.0000000000000002</v>
          </cell>
          <cell r="DD71">
            <v>1.0000000000000002</v>
          </cell>
          <cell r="DE71">
            <v>1.0000000000000002</v>
          </cell>
          <cell r="DF71">
            <v>1.0000000000000002</v>
          </cell>
          <cell r="DG71">
            <v>1.0000000000000002</v>
          </cell>
          <cell r="DH71">
            <v>1.0000000000000002</v>
          </cell>
          <cell r="DI71">
            <v>1.0000000000000002</v>
          </cell>
          <cell r="DJ71">
            <v>1.0000000000000002</v>
          </cell>
          <cell r="DK71">
            <v>1.0000000000000002</v>
          </cell>
          <cell r="DL71">
            <v>1.0000000000000002</v>
          </cell>
          <cell r="DM71">
            <v>1.0000000000000002</v>
          </cell>
          <cell r="DN71">
            <v>1.0000000000000002</v>
          </cell>
          <cell r="DO71">
            <v>1.0000000000000002</v>
          </cell>
          <cell r="DP71">
            <v>1.0000000000000002</v>
          </cell>
          <cell r="DQ71">
            <v>1.0000000000000002</v>
          </cell>
          <cell r="DR71">
            <v>1.0000000000000002</v>
          </cell>
          <cell r="DS71">
            <v>1.0000000000000002</v>
          </cell>
          <cell r="DT71">
            <v>1.0000000000000002</v>
          </cell>
          <cell r="DU71">
            <v>1.0000000000000002</v>
          </cell>
          <cell r="DV71">
            <v>1.0000000000000002</v>
          </cell>
          <cell r="DW71">
            <v>1.0000000000000002</v>
          </cell>
          <cell r="DX71">
            <v>1.0000000000000002</v>
          </cell>
          <cell r="DY71">
            <v>1.0000000000000002</v>
          </cell>
        </row>
        <row r="72">
          <cell r="H72" t="str">
            <v>Ejec. Acum.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</row>
        <row r="73">
          <cell r="A73" t="str">
            <v xml:space="preserve">MONTAJE </v>
          </cell>
          <cell r="B73">
            <v>1</v>
          </cell>
          <cell r="C73">
            <v>38433</v>
          </cell>
          <cell r="D73">
            <v>38433</v>
          </cell>
          <cell r="E73">
            <v>5</v>
          </cell>
          <cell r="F73">
            <v>40</v>
          </cell>
          <cell r="G73">
            <v>2.5510204081632654E-2</v>
          </cell>
          <cell r="H73" t="str">
            <v>Prog Acum.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1</v>
          </cell>
          <cell r="AQ73">
            <v>1</v>
          </cell>
          <cell r="AR73">
            <v>1</v>
          </cell>
          <cell r="AS73">
            <v>1</v>
          </cell>
          <cell r="AT73">
            <v>1</v>
          </cell>
          <cell r="AU73">
            <v>1</v>
          </cell>
          <cell r="AV73">
            <v>1</v>
          </cell>
          <cell r="AW73">
            <v>1</v>
          </cell>
          <cell r="AX73">
            <v>1</v>
          </cell>
          <cell r="AY73">
            <v>1</v>
          </cell>
          <cell r="AZ73">
            <v>1</v>
          </cell>
          <cell r="BA73">
            <v>1</v>
          </cell>
          <cell r="BB73">
            <v>1</v>
          </cell>
          <cell r="BC73">
            <v>1</v>
          </cell>
          <cell r="BD73">
            <v>1</v>
          </cell>
          <cell r="BE73">
            <v>1</v>
          </cell>
          <cell r="BF73">
            <v>1</v>
          </cell>
          <cell r="BG73">
            <v>1</v>
          </cell>
          <cell r="BH73">
            <v>1</v>
          </cell>
          <cell r="BI73">
            <v>1</v>
          </cell>
          <cell r="BJ73">
            <v>1</v>
          </cell>
          <cell r="BK73">
            <v>1</v>
          </cell>
          <cell r="BL73">
            <v>1</v>
          </cell>
          <cell r="BM73">
            <v>1</v>
          </cell>
          <cell r="BN73">
            <v>1</v>
          </cell>
          <cell r="BO73">
            <v>1</v>
          </cell>
          <cell r="BP73">
            <v>1</v>
          </cell>
          <cell r="BQ73">
            <v>1</v>
          </cell>
          <cell r="BR73">
            <v>1</v>
          </cell>
          <cell r="BS73">
            <v>1</v>
          </cell>
          <cell r="BT73">
            <v>1</v>
          </cell>
          <cell r="BU73">
            <v>1</v>
          </cell>
          <cell r="BV73">
            <v>1</v>
          </cell>
          <cell r="BW73">
            <v>1</v>
          </cell>
          <cell r="BX73">
            <v>1</v>
          </cell>
          <cell r="BY73">
            <v>1</v>
          </cell>
          <cell r="BZ73">
            <v>1</v>
          </cell>
          <cell r="CA73">
            <v>1</v>
          </cell>
          <cell r="CB73">
            <v>1</v>
          </cell>
          <cell r="CC73">
            <v>1</v>
          </cell>
          <cell r="CD73">
            <v>1</v>
          </cell>
          <cell r="CE73">
            <v>1</v>
          </cell>
          <cell r="CF73">
            <v>1</v>
          </cell>
          <cell r="CG73">
            <v>1</v>
          </cell>
          <cell r="CH73">
            <v>1</v>
          </cell>
          <cell r="CI73">
            <v>1</v>
          </cell>
          <cell r="CJ73">
            <v>1</v>
          </cell>
          <cell r="CK73">
            <v>1</v>
          </cell>
          <cell r="CL73">
            <v>1</v>
          </cell>
          <cell r="CM73">
            <v>1</v>
          </cell>
          <cell r="CN73">
            <v>1</v>
          </cell>
          <cell r="CO73">
            <v>1</v>
          </cell>
          <cell r="CP73">
            <v>1</v>
          </cell>
          <cell r="CQ73">
            <v>1</v>
          </cell>
          <cell r="CR73">
            <v>1</v>
          </cell>
          <cell r="CS73">
            <v>1</v>
          </cell>
          <cell r="CT73">
            <v>1</v>
          </cell>
          <cell r="CU73">
            <v>1</v>
          </cell>
          <cell r="CV73">
            <v>1</v>
          </cell>
          <cell r="CW73">
            <v>1</v>
          </cell>
          <cell r="CX73">
            <v>1</v>
          </cell>
          <cell r="CY73">
            <v>1</v>
          </cell>
          <cell r="CZ73">
            <v>1</v>
          </cell>
          <cell r="DA73">
            <v>1</v>
          </cell>
          <cell r="DB73">
            <v>1</v>
          </cell>
          <cell r="DC73">
            <v>1</v>
          </cell>
          <cell r="DD73">
            <v>1</v>
          </cell>
          <cell r="DE73">
            <v>1</v>
          </cell>
          <cell r="DF73">
            <v>1</v>
          </cell>
          <cell r="DG73">
            <v>1</v>
          </cell>
          <cell r="DH73">
            <v>1</v>
          </cell>
          <cell r="DI73">
            <v>1</v>
          </cell>
          <cell r="DJ73">
            <v>1</v>
          </cell>
          <cell r="DK73">
            <v>1</v>
          </cell>
          <cell r="DL73">
            <v>1</v>
          </cell>
          <cell r="DM73">
            <v>1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1</v>
          </cell>
          <cell r="DS73">
            <v>1</v>
          </cell>
          <cell r="DT73">
            <v>1</v>
          </cell>
          <cell r="DU73">
            <v>1</v>
          </cell>
          <cell r="DV73">
            <v>1</v>
          </cell>
          <cell r="DW73">
            <v>1</v>
          </cell>
          <cell r="DX73">
            <v>1</v>
          </cell>
          <cell r="DY73">
            <v>1</v>
          </cell>
        </row>
        <row r="74">
          <cell r="H74" t="str">
            <v>Ejec. Acum.</v>
          </cell>
        </row>
        <row r="75">
          <cell r="A75" t="str">
            <v>CABLEADO PORTICO-TRANSFORMADOR</v>
          </cell>
          <cell r="B75">
            <v>1</v>
          </cell>
          <cell r="C75">
            <v>38434</v>
          </cell>
          <cell r="D75">
            <v>38434</v>
          </cell>
          <cell r="E75">
            <v>3</v>
          </cell>
          <cell r="F75">
            <v>24</v>
          </cell>
          <cell r="G75">
            <v>1.5306122448979591E-2</v>
          </cell>
          <cell r="H75" t="str">
            <v>Prog Acum.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1</v>
          </cell>
          <cell r="AR75">
            <v>1</v>
          </cell>
          <cell r="AS75">
            <v>1</v>
          </cell>
          <cell r="AT75">
            <v>1</v>
          </cell>
          <cell r="AU75">
            <v>1</v>
          </cell>
          <cell r="AV75">
            <v>1</v>
          </cell>
          <cell r="AW75">
            <v>1</v>
          </cell>
          <cell r="AX75">
            <v>1</v>
          </cell>
          <cell r="AY75">
            <v>1</v>
          </cell>
          <cell r="AZ75">
            <v>1</v>
          </cell>
          <cell r="BA75">
            <v>1</v>
          </cell>
          <cell r="BB75">
            <v>1</v>
          </cell>
          <cell r="BC75">
            <v>1</v>
          </cell>
          <cell r="BD75">
            <v>1</v>
          </cell>
          <cell r="BE75">
            <v>1</v>
          </cell>
          <cell r="BF75">
            <v>1</v>
          </cell>
          <cell r="BG75">
            <v>1</v>
          </cell>
          <cell r="BH75">
            <v>1</v>
          </cell>
          <cell r="BI75">
            <v>1</v>
          </cell>
          <cell r="BJ75">
            <v>1</v>
          </cell>
          <cell r="BK75">
            <v>1</v>
          </cell>
          <cell r="BL75">
            <v>1</v>
          </cell>
          <cell r="BM75">
            <v>1</v>
          </cell>
          <cell r="BN75">
            <v>1</v>
          </cell>
          <cell r="BO75">
            <v>1</v>
          </cell>
          <cell r="BP75">
            <v>1</v>
          </cell>
          <cell r="BQ75">
            <v>1</v>
          </cell>
          <cell r="BR75">
            <v>1</v>
          </cell>
          <cell r="BS75">
            <v>1</v>
          </cell>
          <cell r="BT75">
            <v>1</v>
          </cell>
          <cell r="BU75">
            <v>1</v>
          </cell>
          <cell r="BV75">
            <v>1</v>
          </cell>
          <cell r="BW75">
            <v>1</v>
          </cell>
          <cell r="BX75">
            <v>1</v>
          </cell>
          <cell r="BY75">
            <v>1</v>
          </cell>
          <cell r="BZ75">
            <v>1</v>
          </cell>
          <cell r="CA75">
            <v>1</v>
          </cell>
          <cell r="CB75">
            <v>1</v>
          </cell>
          <cell r="CC75">
            <v>1</v>
          </cell>
          <cell r="CD75">
            <v>1</v>
          </cell>
          <cell r="CE75">
            <v>1</v>
          </cell>
          <cell r="CF75">
            <v>1</v>
          </cell>
          <cell r="CG75">
            <v>1</v>
          </cell>
          <cell r="CH75">
            <v>1</v>
          </cell>
          <cell r="CI75">
            <v>1</v>
          </cell>
          <cell r="CJ75">
            <v>1</v>
          </cell>
          <cell r="CK75">
            <v>1</v>
          </cell>
          <cell r="CL75">
            <v>1</v>
          </cell>
          <cell r="CM75">
            <v>1</v>
          </cell>
          <cell r="CN75">
            <v>1</v>
          </cell>
          <cell r="CO75">
            <v>1</v>
          </cell>
          <cell r="CP75">
            <v>1</v>
          </cell>
          <cell r="CQ75">
            <v>1</v>
          </cell>
          <cell r="CR75">
            <v>1</v>
          </cell>
          <cell r="CS75">
            <v>1</v>
          </cell>
          <cell r="CT75">
            <v>1</v>
          </cell>
          <cell r="CU75">
            <v>1</v>
          </cell>
          <cell r="CV75">
            <v>1</v>
          </cell>
          <cell r="CW75">
            <v>1</v>
          </cell>
          <cell r="CX75">
            <v>1</v>
          </cell>
          <cell r="CY75">
            <v>1</v>
          </cell>
          <cell r="CZ75">
            <v>1</v>
          </cell>
          <cell r="DA75">
            <v>1</v>
          </cell>
          <cell r="DB75">
            <v>1</v>
          </cell>
          <cell r="DC75">
            <v>1</v>
          </cell>
          <cell r="DD75">
            <v>1</v>
          </cell>
          <cell r="DE75">
            <v>1</v>
          </cell>
          <cell r="DF75">
            <v>1</v>
          </cell>
          <cell r="DG75">
            <v>1</v>
          </cell>
          <cell r="DH75">
            <v>1</v>
          </cell>
          <cell r="DI75">
            <v>1</v>
          </cell>
          <cell r="DJ75">
            <v>1</v>
          </cell>
          <cell r="DK75">
            <v>1</v>
          </cell>
          <cell r="DL75">
            <v>1</v>
          </cell>
          <cell r="DM75">
            <v>1</v>
          </cell>
          <cell r="DN75">
            <v>1</v>
          </cell>
          <cell r="DO75">
            <v>1</v>
          </cell>
          <cell r="DP75">
            <v>1</v>
          </cell>
          <cell r="DQ75">
            <v>1</v>
          </cell>
          <cell r="DR75">
            <v>1</v>
          </cell>
          <cell r="DS75">
            <v>1</v>
          </cell>
          <cell r="DT75">
            <v>1</v>
          </cell>
          <cell r="DU75">
            <v>1</v>
          </cell>
          <cell r="DV75">
            <v>1</v>
          </cell>
          <cell r="DW75">
            <v>1</v>
          </cell>
          <cell r="DX75">
            <v>1</v>
          </cell>
          <cell r="DY75">
            <v>1</v>
          </cell>
        </row>
        <row r="76">
          <cell r="H76" t="str">
            <v>Ejec. Acum.</v>
          </cell>
        </row>
        <row r="77">
          <cell r="A77" t="str">
            <v>MONTAJE CAJA PROTECCION INTERRUPTOR</v>
          </cell>
          <cell r="B77">
            <v>1</v>
          </cell>
          <cell r="C77">
            <v>38435</v>
          </cell>
          <cell r="D77">
            <v>38435</v>
          </cell>
          <cell r="E77">
            <v>3</v>
          </cell>
          <cell r="F77">
            <v>24</v>
          </cell>
          <cell r="G77">
            <v>1.5306122448979591E-2</v>
          </cell>
          <cell r="H77" t="str">
            <v>Prog Acum.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1</v>
          </cell>
          <cell r="AS77">
            <v>1</v>
          </cell>
          <cell r="AT77">
            <v>1</v>
          </cell>
          <cell r="AU77">
            <v>1</v>
          </cell>
          <cell r="AV77">
            <v>1</v>
          </cell>
          <cell r="AW77">
            <v>1</v>
          </cell>
          <cell r="AX77">
            <v>1</v>
          </cell>
          <cell r="AY77">
            <v>1</v>
          </cell>
          <cell r="AZ77">
            <v>1</v>
          </cell>
          <cell r="BA77">
            <v>1</v>
          </cell>
          <cell r="BB77">
            <v>1</v>
          </cell>
          <cell r="BC77">
            <v>1</v>
          </cell>
          <cell r="BD77">
            <v>1</v>
          </cell>
          <cell r="BE77">
            <v>1</v>
          </cell>
          <cell r="BF77">
            <v>1</v>
          </cell>
          <cell r="BG77">
            <v>1</v>
          </cell>
          <cell r="BH77">
            <v>1</v>
          </cell>
          <cell r="BI77">
            <v>1</v>
          </cell>
          <cell r="BJ77">
            <v>1</v>
          </cell>
          <cell r="BK77">
            <v>1</v>
          </cell>
          <cell r="BL77">
            <v>1</v>
          </cell>
          <cell r="BM77">
            <v>1</v>
          </cell>
          <cell r="BN77">
            <v>1</v>
          </cell>
          <cell r="BO77">
            <v>1</v>
          </cell>
          <cell r="BP77">
            <v>1</v>
          </cell>
          <cell r="BQ77">
            <v>1</v>
          </cell>
          <cell r="BR77">
            <v>1</v>
          </cell>
          <cell r="BS77">
            <v>1</v>
          </cell>
          <cell r="BT77">
            <v>1</v>
          </cell>
          <cell r="BU77">
            <v>1</v>
          </cell>
          <cell r="BV77">
            <v>1</v>
          </cell>
          <cell r="BW77">
            <v>1</v>
          </cell>
          <cell r="BX77">
            <v>1</v>
          </cell>
          <cell r="BY77">
            <v>1</v>
          </cell>
          <cell r="BZ77">
            <v>1</v>
          </cell>
          <cell r="CA77">
            <v>1</v>
          </cell>
          <cell r="CB77">
            <v>1</v>
          </cell>
          <cell r="CC77">
            <v>1</v>
          </cell>
          <cell r="CD77">
            <v>1</v>
          </cell>
          <cell r="CE77">
            <v>1</v>
          </cell>
          <cell r="CF77">
            <v>1</v>
          </cell>
          <cell r="CG77">
            <v>1</v>
          </cell>
          <cell r="CH77">
            <v>1</v>
          </cell>
          <cell r="CI77">
            <v>1</v>
          </cell>
          <cell r="CJ77">
            <v>1</v>
          </cell>
          <cell r="CK77">
            <v>1</v>
          </cell>
          <cell r="CL77">
            <v>1</v>
          </cell>
          <cell r="CM77">
            <v>1</v>
          </cell>
          <cell r="CN77">
            <v>1</v>
          </cell>
          <cell r="CO77">
            <v>1</v>
          </cell>
          <cell r="CP77">
            <v>1</v>
          </cell>
          <cell r="CQ77">
            <v>1</v>
          </cell>
          <cell r="CR77">
            <v>1</v>
          </cell>
          <cell r="CS77">
            <v>1</v>
          </cell>
          <cell r="CT77">
            <v>1</v>
          </cell>
          <cell r="CU77">
            <v>1</v>
          </cell>
          <cell r="CV77">
            <v>1</v>
          </cell>
          <cell r="CW77">
            <v>1</v>
          </cell>
          <cell r="CX77">
            <v>1</v>
          </cell>
          <cell r="CY77">
            <v>1</v>
          </cell>
          <cell r="CZ77">
            <v>1</v>
          </cell>
          <cell r="DA77">
            <v>1</v>
          </cell>
          <cell r="DB77">
            <v>1</v>
          </cell>
          <cell r="DC77">
            <v>1</v>
          </cell>
          <cell r="DD77">
            <v>1</v>
          </cell>
          <cell r="DE77">
            <v>1</v>
          </cell>
          <cell r="DF77">
            <v>1</v>
          </cell>
          <cell r="DG77">
            <v>1</v>
          </cell>
          <cell r="DH77">
            <v>1</v>
          </cell>
          <cell r="DI77">
            <v>1</v>
          </cell>
          <cell r="DJ77">
            <v>1</v>
          </cell>
          <cell r="DK77">
            <v>1</v>
          </cell>
          <cell r="DL77">
            <v>1</v>
          </cell>
          <cell r="DM77">
            <v>1</v>
          </cell>
          <cell r="DN77">
            <v>1</v>
          </cell>
          <cell r="DO77">
            <v>1</v>
          </cell>
          <cell r="DP77">
            <v>1</v>
          </cell>
          <cell r="DQ77">
            <v>1</v>
          </cell>
          <cell r="DR77">
            <v>1</v>
          </cell>
          <cell r="DS77">
            <v>1</v>
          </cell>
          <cell r="DT77">
            <v>1</v>
          </cell>
          <cell r="DU77">
            <v>1</v>
          </cell>
          <cell r="DV77">
            <v>1</v>
          </cell>
          <cell r="DW77">
            <v>1</v>
          </cell>
          <cell r="DX77">
            <v>1</v>
          </cell>
          <cell r="DY77">
            <v>1</v>
          </cell>
        </row>
        <row r="78">
          <cell r="H78" t="str">
            <v>Ejec. Acum.</v>
          </cell>
        </row>
        <row r="79">
          <cell r="A79" t="str">
            <v>MONTAJE INTERRUPTOR</v>
          </cell>
          <cell r="B79">
            <v>1</v>
          </cell>
          <cell r="C79">
            <v>38435</v>
          </cell>
          <cell r="D79">
            <v>38435</v>
          </cell>
          <cell r="E79">
            <v>3</v>
          </cell>
          <cell r="F79">
            <v>24</v>
          </cell>
          <cell r="G79">
            <v>1.5306122448979591E-2</v>
          </cell>
          <cell r="H79" t="str">
            <v>Prog Acum.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1</v>
          </cell>
          <cell r="AS79">
            <v>1</v>
          </cell>
          <cell r="AT79">
            <v>1</v>
          </cell>
          <cell r="AU79">
            <v>1</v>
          </cell>
          <cell r="AV79">
            <v>1</v>
          </cell>
          <cell r="AW79">
            <v>1</v>
          </cell>
          <cell r="AX79">
            <v>1</v>
          </cell>
          <cell r="AY79">
            <v>1</v>
          </cell>
          <cell r="AZ79">
            <v>1</v>
          </cell>
          <cell r="BA79">
            <v>1</v>
          </cell>
          <cell r="BB79">
            <v>1</v>
          </cell>
          <cell r="BC79">
            <v>1</v>
          </cell>
          <cell r="BD79">
            <v>1</v>
          </cell>
          <cell r="BE79">
            <v>1</v>
          </cell>
          <cell r="BF79">
            <v>1</v>
          </cell>
          <cell r="BG79">
            <v>1</v>
          </cell>
          <cell r="BH79">
            <v>1</v>
          </cell>
          <cell r="BI79">
            <v>1</v>
          </cell>
          <cell r="BJ79">
            <v>1</v>
          </cell>
          <cell r="BK79">
            <v>1</v>
          </cell>
          <cell r="BL79">
            <v>1</v>
          </cell>
          <cell r="BM79">
            <v>1</v>
          </cell>
          <cell r="BN79">
            <v>1</v>
          </cell>
          <cell r="BO79">
            <v>1</v>
          </cell>
          <cell r="BP79">
            <v>1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1</v>
          </cell>
          <cell r="BV79">
            <v>1</v>
          </cell>
          <cell r="BW79">
            <v>1</v>
          </cell>
          <cell r="BX79">
            <v>1</v>
          </cell>
          <cell r="BY79">
            <v>1</v>
          </cell>
          <cell r="BZ79">
            <v>1</v>
          </cell>
          <cell r="CA79">
            <v>1</v>
          </cell>
          <cell r="CB79">
            <v>1</v>
          </cell>
          <cell r="CC79">
            <v>1</v>
          </cell>
          <cell r="CD79">
            <v>1</v>
          </cell>
          <cell r="CE79">
            <v>1</v>
          </cell>
          <cell r="CF79">
            <v>1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S79">
            <v>1</v>
          </cell>
          <cell r="CT79">
            <v>1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1</v>
          </cell>
          <cell r="CZ79">
            <v>1</v>
          </cell>
          <cell r="DA79">
            <v>1</v>
          </cell>
          <cell r="DB79">
            <v>1</v>
          </cell>
          <cell r="DC79">
            <v>1</v>
          </cell>
          <cell r="DD79">
            <v>1</v>
          </cell>
          <cell r="DE79">
            <v>1</v>
          </cell>
          <cell r="DF79">
            <v>1</v>
          </cell>
          <cell r="DG79">
            <v>1</v>
          </cell>
          <cell r="DH79">
            <v>1</v>
          </cell>
          <cell r="DI79">
            <v>1</v>
          </cell>
          <cell r="DJ79">
            <v>1</v>
          </cell>
          <cell r="DK79">
            <v>1</v>
          </cell>
          <cell r="DL79">
            <v>1</v>
          </cell>
          <cell r="DM79">
            <v>1</v>
          </cell>
          <cell r="DN79">
            <v>1</v>
          </cell>
          <cell r="DO79">
            <v>1</v>
          </cell>
          <cell r="DP79">
            <v>1</v>
          </cell>
          <cell r="DQ79">
            <v>1</v>
          </cell>
          <cell r="DR79">
            <v>1</v>
          </cell>
          <cell r="DS79">
            <v>1</v>
          </cell>
          <cell r="DT79">
            <v>1</v>
          </cell>
          <cell r="DU79">
            <v>1</v>
          </cell>
          <cell r="DV79">
            <v>1</v>
          </cell>
          <cell r="DW79">
            <v>1</v>
          </cell>
          <cell r="DX79">
            <v>1</v>
          </cell>
          <cell r="DY79">
            <v>1</v>
          </cell>
        </row>
        <row r="80">
          <cell r="H80" t="str">
            <v>Ejec. Acum.</v>
          </cell>
        </row>
        <row r="81">
          <cell r="A81" t="str">
            <v>PUESTA ATIERRA</v>
          </cell>
          <cell r="B81">
            <v>1</v>
          </cell>
          <cell r="C81">
            <v>38436</v>
          </cell>
          <cell r="D81">
            <v>38436</v>
          </cell>
          <cell r="E81">
            <v>3</v>
          </cell>
          <cell r="F81">
            <v>24</v>
          </cell>
          <cell r="G81">
            <v>1.5306122448979591E-2</v>
          </cell>
          <cell r="H81" t="str">
            <v>Prog Acum.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1</v>
          </cell>
          <cell r="AT81">
            <v>1</v>
          </cell>
          <cell r="AU81">
            <v>1</v>
          </cell>
          <cell r="AV81">
            <v>1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1</v>
          </cell>
          <cell r="BC81">
            <v>1</v>
          </cell>
          <cell r="BD81">
            <v>1</v>
          </cell>
          <cell r="BE81">
            <v>1</v>
          </cell>
          <cell r="BF81">
            <v>1</v>
          </cell>
          <cell r="BG81">
            <v>1</v>
          </cell>
          <cell r="BH81">
            <v>1</v>
          </cell>
          <cell r="BI81">
            <v>1</v>
          </cell>
          <cell r="BJ81">
            <v>1</v>
          </cell>
          <cell r="BK81">
            <v>1</v>
          </cell>
          <cell r="BL81">
            <v>1</v>
          </cell>
          <cell r="BM81">
            <v>1</v>
          </cell>
          <cell r="BN81">
            <v>1</v>
          </cell>
          <cell r="BO81">
            <v>1</v>
          </cell>
          <cell r="BP81">
            <v>1</v>
          </cell>
          <cell r="BQ81">
            <v>1</v>
          </cell>
          <cell r="BR81">
            <v>1</v>
          </cell>
          <cell r="BS81">
            <v>1</v>
          </cell>
          <cell r="BT81">
            <v>1</v>
          </cell>
          <cell r="BU81">
            <v>1</v>
          </cell>
          <cell r="BV81">
            <v>1</v>
          </cell>
          <cell r="BW81">
            <v>1</v>
          </cell>
          <cell r="BX81">
            <v>1</v>
          </cell>
          <cell r="BY81">
            <v>1</v>
          </cell>
          <cell r="BZ81">
            <v>1</v>
          </cell>
          <cell r="CA81">
            <v>1</v>
          </cell>
          <cell r="CB81">
            <v>1</v>
          </cell>
          <cell r="CC81">
            <v>1</v>
          </cell>
          <cell r="CD81">
            <v>1</v>
          </cell>
          <cell r="CE81">
            <v>1</v>
          </cell>
          <cell r="CF81">
            <v>1</v>
          </cell>
          <cell r="CG81">
            <v>1</v>
          </cell>
          <cell r="CH81">
            <v>1</v>
          </cell>
          <cell r="CI81">
            <v>1</v>
          </cell>
          <cell r="CJ81">
            <v>1</v>
          </cell>
          <cell r="CK81">
            <v>1</v>
          </cell>
          <cell r="CL81">
            <v>1</v>
          </cell>
          <cell r="CM81">
            <v>1</v>
          </cell>
          <cell r="CN81">
            <v>1</v>
          </cell>
          <cell r="CO81">
            <v>1</v>
          </cell>
          <cell r="CP81">
            <v>1</v>
          </cell>
          <cell r="CQ81">
            <v>1</v>
          </cell>
          <cell r="CR81">
            <v>1</v>
          </cell>
          <cell r="CS81">
            <v>1</v>
          </cell>
          <cell r="CT81">
            <v>1</v>
          </cell>
          <cell r="CU81">
            <v>1</v>
          </cell>
          <cell r="CV81">
            <v>1</v>
          </cell>
          <cell r="CW81">
            <v>1</v>
          </cell>
          <cell r="CX81">
            <v>1</v>
          </cell>
          <cell r="CY81">
            <v>1</v>
          </cell>
          <cell r="CZ81">
            <v>1</v>
          </cell>
          <cell r="DA81">
            <v>1</v>
          </cell>
          <cell r="DB81">
            <v>1</v>
          </cell>
          <cell r="DC81">
            <v>1</v>
          </cell>
          <cell r="DD81">
            <v>1</v>
          </cell>
          <cell r="DE81">
            <v>1</v>
          </cell>
          <cell r="DF81">
            <v>1</v>
          </cell>
          <cell r="DG81">
            <v>1</v>
          </cell>
          <cell r="DH81">
            <v>1</v>
          </cell>
          <cell r="DI81">
            <v>1</v>
          </cell>
          <cell r="DJ81">
            <v>1</v>
          </cell>
          <cell r="DK81">
            <v>1</v>
          </cell>
          <cell r="DL81">
            <v>1</v>
          </cell>
          <cell r="DM81">
            <v>1</v>
          </cell>
          <cell r="DN81">
            <v>1</v>
          </cell>
          <cell r="DO81">
            <v>1</v>
          </cell>
          <cell r="DP81">
            <v>1</v>
          </cell>
          <cell r="DQ81">
            <v>1</v>
          </cell>
          <cell r="DR81">
            <v>1</v>
          </cell>
          <cell r="DS81">
            <v>1</v>
          </cell>
          <cell r="DT81">
            <v>1</v>
          </cell>
          <cell r="DU81">
            <v>1</v>
          </cell>
          <cell r="DV81">
            <v>1</v>
          </cell>
          <cell r="DW81">
            <v>1</v>
          </cell>
          <cell r="DX81">
            <v>1</v>
          </cell>
          <cell r="DY81">
            <v>1</v>
          </cell>
        </row>
        <row r="82">
          <cell r="H82" t="str">
            <v>Ejec. Acum.</v>
          </cell>
        </row>
        <row r="83">
          <cell r="A83" t="str">
            <v>VARIADOR DE VELOCIDAD</v>
          </cell>
          <cell r="B83">
            <v>9</v>
          </cell>
          <cell r="C83">
            <v>38427</v>
          </cell>
          <cell r="D83">
            <v>38435</v>
          </cell>
          <cell r="E83">
            <v>28</v>
          </cell>
          <cell r="F83">
            <v>240</v>
          </cell>
          <cell r="G83">
            <v>0.15306122448979592</v>
          </cell>
          <cell r="H83" t="str">
            <v>Prog Acum.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9.9999999999999992E-2</v>
          </cell>
          <cell r="AK83">
            <v>9.9999999999999992E-2</v>
          </cell>
          <cell r="AL83">
            <v>9.9999999999999992E-2</v>
          </cell>
          <cell r="AM83">
            <v>0.16666666666666666</v>
          </cell>
          <cell r="AN83">
            <v>0.23333333333333331</v>
          </cell>
          <cell r="AO83">
            <v>0.36666666666666659</v>
          </cell>
          <cell r="AP83">
            <v>0.66666666666666663</v>
          </cell>
          <cell r="AQ83">
            <v>0.89999999999999991</v>
          </cell>
          <cell r="AR83">
            <v>0.89999999999999991</v>
          </cell>
          <cell r="AS83">
            <v>1</v>
          </cell>
          <cell r="AT83">
            <v>1</v>
          </cell>
          <cell r="AU83">
            <v>1</v>
          </cell>
          <cell r="AV83">
            <v>1</v>
          </cell>
          <cell r="AW83">
            <v>1</v>
          </cell>
          <cell r="AX83">
            <v>1</v>
          </cell>
          <cell r="AY83">
            <v>1</v>
          </cell>
          <cell r="AZ83">
            <v>1</v>
          </cell>
          <cell r="BA83">
            <v>1</v>
          </cell>
          <cell r="BB83">
            <v>1</v>
          </cell>
          <cell r="BC83">
            <v>1</v>
          </cell>
          <cell r="BD83">
            <v>1</v>
          </cell>
          <cell r="BE83">
            <v>1</v>
          </cell>
          <cell r="BF83">
            <v>1</v>
          </cell>
          <cell r="BG83">
            <v>1</v>
          </cell>
          <cell r="BH83">
            <v>1</v>
          </cell>
          <cell r="BI83">
            <v>1</v>
          </cell>
          <cell r="BJ83">
            <v>1</v>
          </cell>
          <cell r="BK83">
            <v>1</v>
          </cell>
          <cell r="BL83">
            <v>1</v>
          </cell>
          <cell r="BM83">
            <v>1</v>
          </cell>
          <cell r="BN83">
            <v>1</v>
          </cell>
          <cell r="BO83">
            <v>1</v>
          </cell>
          <cell r="BP83">
            <v>1</v>
          </cell>
          <cell r="BQ83">
            <v>1</v>
          </cell>
          <cell r="BR83">
            <v>1</v>
          </cell>
          <cell r="BS83">
            <v>1</v>
          </cell>
          <cell r="BT83">
            <v>1</v>
          </cell>
          <cell r="BU83">
            <v>1</v>
          </cell>
          <cell r="BV83">
            <v>1</v>
          </cell>
          <cell r="BW83">
            <v>1</v>
          </cell>
          <cell r="BX83">
            <v>1</v>
          </cell>
          <cell r="BY83">
            <v>1</v>
          </cell>
          <cell r="BZ83">
            <v>1</v>
          </cell>
          <cell r="CA83">
            <v>1</v>
          </cell>
          <cell r="CB83">
            <v>1</v>
          </cell>
          <cell r="CC83">
            <v>1</v>
          </cell>
          <cell r="CD83">
            <v>1</v>
          </cell>
          <cell r="CE83">
            <v>1</v>
          </cell>
          <cell r="CF83">
            <v>1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  <cell r="CS83">
            <v>1</v>
          </cell>
          <cell r="CT83">
            <v>1</v>
          </cell>
          <cell r="CU83">
            <v>1</v>
          </cell>
          <cell r="CV83">
            <v>1</v>
          </cell>
          <cell r="CW83">
            <v>1</v>
          </cell>
          <cell r="CX83">
            <v>1</v>
          </cell>
          <cell r="CY83">
            <v>1</v>
          </cell>
          <cell r="CZ83">
            <v>1</v>
          </cell>
          <cell r="DA83">
            <v>1</v>
          </cell>
          <cell r="DB83">
            <v>1</v>
          </cell>
          <cell r="DC83">
            <v>1</v>
          </cell>
          <cell r="DD83">
            <v>1</v>
          </cell>
          <cell r="DE83">
            <v>1</v>
          </cell>
          <cell r="DF83">
            <v>1</v>
          </cell>
          <cell r="DG83">
            <v>1</v>
          </cell>
          <cell r="DH83">
            <v>1</v>
          </cell>
          <cell r="DI83">
            <v>1</v>
          </cell>
          <cell r="DJ83">
            <v>1</v>
          </cell>
          <cell r="DK83">
            <v>1</v>
          </cell>
          <cell r="DL83">
            <v>1</v>
          </cell>
          <cell r="DM83">
            <v>1</v>
          </cell>
          <cell r="DN83">
            <v>1</v>
          </cell>
          <cell r="DO83">
            <v>1</v>
          </cell>
          <cell r="DP83">
            <v>1</v>
          </cell>
          <cell r="DQ83">
            <v>1</v>
          </cell>
          <cell r="DR83">
            <v>1</v>
          </cell>
          <cell r="DS83">
            <v>1</v>
          </cell>
          <cell r="DT83">
            <v>1</v>
          </cell>
          <cell r="DU83">
            <v>1</v>
          </cell>
          <cell r="DV83">
            <v>1</v>
          </cell>
          <cell r="DW83">
            <v>1</v>
          </cell>
          <cell r="DX83">
            <v>1</v>
          </cell>
          <cell r="DY83">
            <v>1</v>
          </cell>
        </row>
        <row r="84">
          <cell r="H84" t="str">
            <v>Ejec. Acum.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</row>
        <row r="85">
          <cell r="A85" t="str">
            <v>OBRAS CIVILES</v>
          </cell>
          <cell r="B85">
            <v>4</v>
          </cell>
          <cell r="C85">
            <v>38427</v>
          </cell>
          <cell r="D85">
            <v>38433</v>
          </cell>
          <cell r="E85">
            <v>9</v>
          </cell>
          <cell r="F85">
            <v>88</v>
          </cell>
          <cell r="G85">
            <v>5.6122448979591837E-2</v>
          </cell>
          <cell r="H85" t="str">
            <v>Prog Acum.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0.27272727272727271</v>
          </cell>
          <cell r="AK85">
            <v>0.27272727272727271</v>
          </cell>
          <cell r="AL85">
            <v>0.27272727272727271</v>
          </cell>
          <cell r="AM85">
            <v>0.45454545454545453</v>
          </cell>
          <cell r="AN85">
            <v>0.63636363636363635</v>
          </cell>
          <cell r="AO85">
            <v>0.99999999999999989</v>
          </cell>
          <cell r="AP85">
            <v>0.99999999999999989</v>
          </cell>
          <cell r="AQ85">
            <v>0.99999999999999989</v>
          </cell>
          <cell r="AR85">
            <v>0.99999999999999989</v>
          </cell>
          <cell r="AS85">
            <v>0.99999999999999989</v>
          </cell>
          <cell r="AT85">
            <v>0.99999999999999989</v>
          </cell>
          <cell r="AU85">
            <v>0.99999999999999989</v>
          </cell>
          <cell r="AV85">
            <v>0.99999999999999989</v>
          </cell>
          <cell r="AW85">
            <v>0.99999999999999989</v>
          </cell>
          <cell r="AX85">
            <v>0.99999999999999989</v>
          </cell>
          <cell r="AY85">
            <v>0.99999999999999989</v>
          </cell>
          <cell r="AZ85">
            <v>0.99999999999999989</v>
          </cell>
          <cell r="BA85">
            <v>0.99999999999999989</v>
          </cell>
          <cell r="BB85">
            <v>0.99999999999999989</v>
          </cell>
          <cell r="BC85">
            <v>0.99999999999999989</v>
          </cell>
          <cell r="BD85">
            <v>0.99999999999999989</v>
          </cell>
          <cell r="BE85">
            <v>0.99999999999999989</v>
          </cell>
          <cell r="BF85">
            <v>0.99999999999999989</v>
          </cell>
          <cell r="BG85">
            <v>0.99999999999999989</v>
          </cell>
          <cell r="BH85">
            <v>0.99999999999999989</v>
          </cell>
          <cell r="BI85">
            <v>0.99999999999999989</v>
          </cell>
          <cell r="BJ85">
            <v>0.99999999999999989</v>
          </cell>
          <cell r="BK85">
            <v>0.99999999999999989</v>
          </cell>
          <cell r="BL85">
            <v>0.99999999999999989</v>
          </cell>
          <cell r="BM85">
            <v>0.99999999999999989</v>
          </cell>
          <cell r="BN85">
            <v>0.99999999999999989</v>
          </cell>
          <cell r="BO85">
            <v>0.99999999999999989</v>
          </cell>
          <cell r="BP85">
            <v>0.99999999999999989</v>
          </cell>
          <cell r="BQ85">
            <v>0.99999999999999989</v>
          </cell>
          <cell r="BR85">
            <v>0.99999999999999989</v>
          </cell>
          <cell r="BS85">
            <v>0.99999999999999989</v>
          </cell>
          <cell r="BT85">
            <v>0.99999999999999989</v>
          </cell>
          <cell r="BU85">
            <v>0.99999999999999989</v>
          </cell>
          <cell r="BV85">
            <v>0.99999999999999989</v>
          </cell>
          <cell r="BW85">
            <v>0.99999999999999989</v>
          </cell>
          <cell r="BX85">
            <v>0.99999999999999989</v>
          </cell>
          <cell r="BY85">
            <v>0.99999999999999989</v>
          </cell>
          <cell r="BZ85">
            <v>0.99999999999999989</v>
          </cell>
          <cell r="CA85">
            <v>0.99999999999999989</v>
          </cell>
          <cell r="CB85">
            <v>0.99999999999999989</v>
          </cell>
          <cell r="CC85">
            <v>0.99999999999999989</v>
          </cell>
          <cell r="CD85">
            <v>0.99999999999999989</v>
          </cell>
          <cell r="CE85">
            <v>0.99999999999999989</v>
          </cell>
          <cell r="CF85">
            <v>0.99999999999999989</v>
          </cell>
          <cell r="CG85">
            <v>0.99999999999999989</v>
          </cell>
          <cell r="CH85">
            <v>0.99999999999999989</v>
          </cell>
          <cell r="CI85">
            <v>0.99999999999999989</v>
          </cell>
          <cell r="CJ85">
            <v>0.99999999999999989</v>
          </cell>
          <cell r="CK85">
            <v>0.99999999999999989</v>
          </cell>
          <cell r="CL85">
            <v>0.99999999999999989</v>
          </cell>
          <cell r="CM85">
            <v>0.99999999999999989</v>
          </cell>
          <cell r="CN85">
            <v>0.99999999999999989</v>
          </cell>
          <cell r="CO85">
            <v>0.99999999999999989</v>
          </cell>
          <cell r="CP85">
            <v>0.99999999999999989</v>
          </cell>
          <cell r="CQ85">
            <v>0.99999999999999989</v>
          </cell>
          <cell r="CR85">
            <v>0.99999999999999989</v>
          </cell>
          <cell r="CS85">
            <v>0.99999999999999989</v>
          </cell>
          <cell r="CT85">
            <v>0.99999999999999989</v>
          </cell>
          <cell r="CU85">
            <v>0.99999999999999989</v>
          </cell>
          <cell r="CV85">
            <v>0.99999999999999989</v>
          </cell>
          <cell r="CW85">
            <v>0.99999999999999989</v>
          </cell>
          <cell r="CX85">
            <v>0.99999999999999989</v>
          </cell>
          <cell r="CY85">
            <v>0.99999999999999989</v>
          </cell>
          <cell r="CZ85">
            <v>0.99999999999999989</v>
          </cell>
          <cell r="DA85">
            <v>0.99999999999999989</v>
          </cell>
          <cell r="DB85">
            <v>0.99999999999999989</v>
          </cell>
          <cell r="DC85">
            <v>0.99999999999999989</v>
          </cell>
          <cell r="DD85">
            <v>0.99999999999999989</v>
          </cell>
          <cell r="DE85">
            <v>0.99999999999999989</v>
          </cell>
          <cell r="DF85">
            <v>0.99999999999999989</v>
          </cell>
          <cell r="DG85">
            <v>0.99999999999999989</v>
          </cell>
          <cell r="DH85">
            <v>0.99999999999999989</v>
          </cell>
          <cell r="DI85">
            <v>0.99999999999999989</v>
          </cell>
          <cell r="DJ85">
            <v>0.99999999999999989</v>
          </cell>
          <cell r="DK85">
            <v>0.99999999999999989</v>
          </cell>
          <cell r="DL85">
            <v>0.99999999999999989</v>
          </cell>
          <cell r="DM85">
            <v>0.99999999999999989</v>
          </cell>
          <cell r="DN85">
            <v>0.99999999999999989</v>
          </cell>
          <cell r="DO85">
            <v>0.99999999999999989</v>
          </cell>
          <cell r="DP85">
            <v>0.99999999999999989</v>
          </cell>
          <cell r="DQ85">
            <v>0.99999999999999989</v>
          </cell>
          <cell r="DR85">
            <v>0.99999999999999989</v>
          </cell>
          <cell r="DS85">
            <v>0.99999999999999989</v>
          </cell>
          <cell r="DT85">
            <v>0.99999999999999989</v>
          </cell>
          <cell r="DU85">
            <v>0.99999999999999989</v>
          </cell>
          <cell r="DV85">
            <v>0.99999999999999989</v>
          </cell>
          <cell r="DW85">
            <v>0.99999999999999989</v>
          </cell>
          <cell r="DX85">
            <v>0.99999999999999989</v>
          </cell>
          <cell r="DY85">
            <v>0.99999999999999989</v>
          </cell>
        </row>
        <row r="86">
          <cell r="H86" t="str">
            <v>Ejec. Acum.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</row>
        <row r="87">
          <cell r="A87" t="str">
            <v>RELLENO Y COMPACTACION</v>
          </cell>
          <cell r="B87">
            <v>1</v>
          </cell>
          <cell r="C87">
            <v>38427</v>
          </cell>
          <cell r="D87">
            <v>38427</v>
          </cell>
          <cell r="E87">
            <v>3</v>
          </cell>
          <cell r="F87">
            <v>24</v>
          </cell>
          <cell r="G87">
            <v>1.5306122448979591E-2</v>
          </cell>
          <cell r="H87" t="str">
            <v>Prog Acum.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1</v>
          </cell>
          <cell r="AK87">
            <v>1</v>
          </cell>
          <cell r="AL87">
            <v>1</v>
          </cell>
          <cell r="AM87">
            <v>1</v>
          </cell>
          <cell r="AN87">
            <v>1</v>
          </cell>
          <cell r="AO87">
            <v>1</v>
          </cell>
          <cell r="AP87">
            <v>1</v>
          </cell>
          <cell r="AQ87">
            <v>1</v>
          </cell>
          <cell r="AR87">
            <v>1</v>
          </cell>
          <cell r="AS87">
            <v>1</v>
          </cell>
          <cell r="AT87">
            <v>1</v>
          </cell>
          <cell r="AU87">
            <v>1</v>
          </cell>
          <cell r="AV87">
            <v>1</v>
          </cell>
          <cell r="AW87">
            <v>1</v>
          </cell>
          <cell r="AX87">
            <v>1</v>
          </cell>
          <cell r="AY87">
            <v>1</v>
          </cell>
          <cell r="AZ87">
            <v>1</v>
          </cell>
          <cell r="BA87">
            <v>1</v>
          </cell>
          <cell r="BB87">
            <v>1</v>
          </cell>
          <cell r="BC87">
            <v>1</v>
          </cell>
          <cell r="BD87">
            <v>1</v>
          </cell>
          <cell r="BE87">
            <v>1</v>
          </cell>
          <cell r="BF87">
            <v>1</v>
          </cell>
          <cell r="BG87">
            <v>1</v>
          </cell>
          <cell r="BH87">
            <v>1</v>
          </cell>
          <cell r="BI87">
            <v>1</v>
          </cell>
          <cell r="BJ87">
            <v>1</v>
          </cell>
          <cell r="BK87">
            <v>1</v>
          </cell>
          <cell r="BL87">
            <v>1</v>
          </cell>
          <cell r="BM87">
            <v>1</v>
          </cell>
          <cell r="BN87">
            <v>1</v>
          </cell>
          <cell r="BO87">
            <v>1</v>
          </cell>
          <cell r="BP87">
            <v>1</v>
          </cell>
          <cell r="BQ87">
            <v>1</v>
          </cell>
          <cell r="BR87">
            <v>1</v>
          </cell>
          <cell r="BS87">
            <v>1</v>
          </cell>
          <cell r="BT87">
            <v>1</v>
          </cell>
          <cell r="BU87">
            <v>1</v>
          </cell>
          <cell r="BV87">
            <v>1</v>
          </cell>
          <cell r="BW87">
            <v>1</v>
          </cell>
          <cell r="BX87">
            <v>1</v>
          </cell>
          <cell r="BY87">
            <v>1</v>
          </cell>
          <cell r="BZ87">
            <v>1</v>
          </cell>
          <cell r="CA87">
            <v>1</v>
          </cell>
          <cell r="CB87">
            <v>1</v>
          </cell>
          <cell r="CC87">
            <v>1</v>
          </cell>
          <cell r="CD87">
            <v>1</v>
          </cell>
          <cell r="CE87">
            <v>1</v>
          </cell>
          <cell r="CF87">
            <v>1</v>
          </cell>
          <cell r="CG87">
            <v>1</v>
          </cell>
          <cell r="CH87">
            <v>1</v>
          </cell>
          <cell r="CI87">
            <v>1</v>
          </cell>
          <cell r="CJ87">
            <v>1</v>
          </cell>
          <cell r="CK87">
            <v>1</v>
          </cell>
          <cell r="CL87">
            <v>1</v>
          </cell>
          <cell r="CM87">
            <v>1</v>
          </cell>
          <cell r="CN87">
            <v>1</v>
          </cell>
          <cell r="CO87">
            <v>1</v>
          </cell>
          <cell r="CP87">
            <v>1</v>
          </cell>
          <cell r="CQ87">
            <v>1</v>
          </cell>
          <cell r="CR87">
            <v>1</v>
          </cell>
          <cell r="CS87">
            <v>1</v>
          </cell>
          <cell r="CT87">
            <v>1</v>
          </cell>
          <cell r="CU87">
            <v>1</v>
          </cell>
          <cell r="CV87">
            <v>1</v>
          </cell>
          <cell r="CW87">
            <v>1</v>
          </cell>
          <cell r="CX87">
            <v>1</v>
          </cell>
          <cell r="CY87">
            <v>1</v>
          </cell>
          <cell r="CZ87">
            <v>1</v>
          </cell>
          <cell r="DA87">
            <v>1</v>
          </cell>
          <cell r="DB87">
            <v>1</v>
          </cell>
          <cell r="DC87">
            <v>1</v>
          </cell>
          <cell r="DD87">
            <v>1</v>
          </cell>
          <cell r="DE87">
            <v>1</v>
          </cell>
          <cell r="DF87">
            <v>1</v>
          </cell>
          <cell r="DG87">
            <v>1</v>
          </cell>
          <cell r="DH87">
            <v>1</v>
          </cell>
          <cell r="DI87">
            <v>1</v>
          </cell>
          <cell r="DJ87">
            <v>1</v>
          </cell>
          <cell r="DK87">
            <v>1</v>
          </cell>
          <cell r="DL87">
            <v>1</v>
          </cell>
          <cell r="DM87">
            <v>1</v>
          </cell>
          <cell r="DN87">
            <v>1</v>
          </cell>
          <cell r="DO87">
            <v>1</v>
          </cell>
          <cell r="DP87">
            <v>1</v>
          </cell>
          <cell r="DQ87">
            <v>1</v>
          </cell>
          <cell r="DR87">
            <v>1</v>
          </cell>
          <cell r="DS87">
            <v>1</v>
          </cell>
          <cell r="DT87">
            <v>1</v>
          </cell>
          <cell r="DU87">
            <v>1</v>
          </cell>
          <cell r="DV87">
            <v>1</v>
          </cell>
          <cell r="DW87">
            <v>1</v>
          </cell>
          <cell r="DX87">
            <v>1</v>
          </cell>
          <cell r="DY87">
            <v>1</v>
          </cell>
        </row>
        <row r="88">
          <cell r="H88" t="str">
            <v>Ejec. Acum.</v>
          </cell>
        </row>
        <row r="89">
          <cell r="A89" t="str">
            <v>EXTENDIDO DE GRAVILLA</v>
          </cell>
          <cell r="B89">
            <v>2</v>
          </cell>
          <cell r="C89">
            <v>38430</v>
          </cell>
          <cell r="D89">
            <v>38431</v>
          </cell>
          <cell r="E89">
            <v>2</v>
          </cell>
          <cell r="F89">
            <v>32</v>
          </cell>
          <cell r="G89">
            <v>2.0408163265306121E-2</v>
          </cell>
          <cell r="H89" t="str">
            <v>Prog Acum.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0.5</v>
          </cell>
          <cell r="AN89">
            <v>1</v>
          </cell>
          <cell r="AO89">
            <v>1</v>
          </cell>
          <cell r="AP89">
            <v>1</v>
          </cell>
          <cell r="AQ89">
            <v>1</v>
          </cell>
          <cell r="AR89">
            <v>1</v>
          </cell>
          <cell r="AS89">
            <v>1</v>
          </cell>
          <cell r="AT89">
            <v>1</v>
          </cell>
          <cell r="AU89">
            <v>1</v>
          </cell>
          <cell r="AV89">
            <v>1</v>
          </cell>
          <cell r="AW89">
            <v>1</v>
          </cell>
          <cell r="AX89">
            <v>1</v>
          </cell>
          <cell r="AY89">
            <v>1</v>
          </cell>
          <cell r="AZ89">
            <v>1</v>
          </cell>
          <cell r="BA89">
            <v>1</v>
          </cell>
          <cell r="BB89">
            <v>1</v>
          </cell>
          <cell r="BC89">
            <v>1</v>
          </cell>
          <cell r="BD89">
            <v>1</v>
          </cell>
          <cell r="BE89">
            <v>1</v>
          </cell>
          <cell r="BF89">
            <v>1</v>
          </cell>
          <cell r="BG89">
            <v>1</v>
          </cell>
          <cell r="BH89">
            <v>1</v>
          </cell>
          <cell r="BI89">
            <v>1</v>
          </cell>
          <cell r="BJ89">
            <v>1</v>
          </cell>
          <cell r="BK89">
            <v>1</v>
          </cell>
          <cell r="BL89">
            <v>1</v>
          </cell>
          <cell r="BM89">
            <v>1</v>
          </cell>
          <cell r="BN89">
            <v>1</v>
          </cell>
          <cell r="BO89">
            <v>1</v>
          </cell>
          <cell r="BP89">
            <v>1</v>
          </cell>
          <cell r="BQ89">
            <v>1</v>
          </cell>
          <cell r="BR89">
            <v>1</v>
          </cell>
          <cell r="BS89">
            <v>1</v>
          </cell>
          <cell r="BT89">
            <v>1</v>
          </cell>
          <cell r="BU89">
            <v>1</v>
          </cell>
          <cell r="BV89">
            <v>1</v>
          </cell>
          <cell r="BW89">
            <v>1</v>
          </cell>
          <cell r="BX89">
            <v>1</v>
          </cell>
          <cell r="BY89">
            <v>1</v>
          </cell>
          <cell r="BZ89">
            <v>1</v>
          </cell>
          <cell r="CA89">
            <v>1</v>
          </cell>
          <cell r="CB89">
            <v>1</v>
          </cell>
          <cell r="CC89">
            <v>1</v>
          </cell>
          <cell r="CD89">
            <v>1</v>
          </cell>
          <cell r="CE89">
            <v>1</v>
          </cell>
          <cell r="CF89">
            <v>1</v>
          </cell>
          <cell r="CG89">
            <v>1</v>
          </cell>
          <cell r="CH89">
            <v>1</v>
          </cell>
          <cell r="CI89">
            <v>1</v>
          </cell>
          <cell r="CJ89">
            <v>1</v>
          </cell>
          <cell r="CK89">
            <v>1</v>
          </cell>
          <cell r="CL89">
            <v>1</v>
          </cell>
          <cell r="CM89">
            <v>1</v>
          </cell>
          <cell r="CN89">
            <v>1</v>
          </cell>
          <cell r="CO89">
            <v>1</v>
          </cell>
          <cell r="CP89">
            <v>1</v>
          </cell>
          <cell r="CQ89">
            <v>1</v>
          </cell>
          <cell r="CR89">
            <v>1</v>
          </cell>
          <cell r="CS89">
            <v>1</v>
          </cell>
          <cell r="CT89">
            <v>1</v>
          </cell>
          <cell r="CU89">
            <v>1</v>
          </cell>
          <cell r="CV89">
            <v>1</v>
          </cell>
          <cell r="CW89">
            <v>1</v>
          </cell>
          <cell r="CX89">
            <v>1</v>
          </cell>
          <cell r="CY89">
            <v>1</v>
          </cell>
          <cell r="CZ89">
            <v>1</v>
          </cell>
          <cell r="DA89">
            <v>1</v>
          </cell>
          <cell r="DB89">
            <v>1</v>
          </cell>
          <cell r="DC89">
            <v>1</v>
          </cell>
          <cell r="DD89">
            <v>1</v>
          </cell>
          <cell r="DE89">
            <v>1</v>
          </cell>
          <cell r="DF89">
            <v>1</v>
          </cell>
          <cell r="DG89">
            <v>1</v>
          </cell>
          <cell r="DH89">
            <v>1</v>
          </cell>
          <cell r="DI89">
            <v>1</v>
          </cell>
          <cell r="DJ89">
            <v>1</v>
          </cell>
          <cell r="DK89">
            <v>1</v>
          </cell>
          <cell r="DL89">
            <v>1</v>
          </cell>
          <cell r="DM89">
            <v>1</v>
          </cell>
          <cell r="DN89">
            <v>1</v>
          </cell>
          <cell r="DO89">
            <v>1</v>
          </cell>
          <cell r="DP89">
            <v>1</v>
          </cell>
          <cell r="DQ89">
            <v>1</v>
          </cell>
          <cell r="DR89">
            <v>1</v>
          </cell>
          <cell r="DS89">
            <v>1</v>
          </cell>
          <cell r="DT89">
            <v>1</v>
          </cell>
          <cell r="DU89">
            <v>1</v>
          </cell>
          <cell r="DV89">
            <v>1</v>
          </cell>
          <cell r="DW89">
            <v>1</v>
          </cell>
          <cell r="DX89">
            <v>1</v>
          </cell>
          <cell r="DY89">
            <v>1</v>
          </cell>
        </row>
        <row r="90">
          <cell r="H90" t="str">
            <v>Ejec. Acum.</v>
          </cell>
        </row>
        <row r="91">
          <cell r="A91" t="str">
            <v>MONTAJE PATIN SOPORTE</v>
          </cell>
          <cell r="B91">
            <v>1</v>
          </cell>
          <cell r="C91">
            <v>38432</v>
          </cell>
          <cell r="D91">
            <v>38432</v>
          </cell>
          <cell r="E91">
            <v>4</v>
          </cell>
          <cell r="F91">
            <v>32</v>
          </cell>
          <cell r="G91">
            <v>2.0408163265306121E-2</v>
          </cell>
          <cell r="H91" t="str">
            <v>Prog Acum.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1</v>
          </cell>
          <cell r="AP91">
            <v>1</v>
          </cell>
          <cell r="AQ91">
            <v>1</v>
          </cell>
          <cell r="AR91">
            <v>1</v>
          </cell>
          <cell r="AS91">
            <v>1</v>
          </cell>
          <cell r="AT91">
            <v>1</v>
          </cell>
          <cell r="AU91">
            <v>1</v>
          </cell>
          <cell r="AV91">
            <v>1</v>
          </cell>
          <cell r="AW91">
            <v>1</v>
          </cell>
          <cell r="AX91">
            <v>1</v>
          </cell>
          <cell r="AY91">
            <v>1</v>
          </cell>
          <cell r="AZ91">
            <v>1</v>
          </cell>
          <cell r="BA91">
            <v>1</v>
          </cell>
          <cell r="BB91">
            <v>1</v>
          </cell>
          <cell r="BC91">
            <v>1</v>
          </cell>
          <cell r="BD91">
            <v>1</v>
          </cell>
          <cell r="BE91">
            <v>1</v>
          </cell>
          <cell r="BF91">
            <v>1</v>
          </cell>
          <cell r="BG91">
            <v>1</v>
          </cell>
          <cell r="BH91">
            <v>1</v>
          </cell>
          <cell r="BI91">
            <v>1</v>
          </cell>
          <cell r="BJ91">
            <v>1</v>
          </cell>
          <cell r="BK91">
            <v>1</v>
          </cell>
          <cell r="BL91">
            <v>1</v>
          </cell>
          <cell r="BM91">
            <v>1</v>
          </cell>
          <cell r="BN91">
            <v>1</v>
          </cell>
          <cell r="BO91">
            <v>1</v>
          </cell>
          <cell r="BP91">
            <v>1</v>
          </cell>
          <cell r="BQ91">
            <v>1</v>
          </cell>
          <cell r="BR91">
            <v>1</v>
          </cell>
          <cell r="BS91">
            <v>1</v>
          </cell>
          <cell r="BT91">
            <v>1</v>
          </cell>
          <cell r="BU91">
            <v>1</v>
          </cell>
          <cell r="BV91">
            <v>1</v>
          </cell>
          <cell r="BW91">
            <v>1</v>
          </cell>
          <cell r="BX91">
            <v>1</v>
          </cell>
          <cell r="BY91">
            <v>1</v>
          </cell>
          <cell r="BZ91">
            <v>1</v>
          </cell>
          <cell r="CA91">
            <v>1</v>
          </cell>
          <cell r="CB91">
            <v>1</v>
          </cell>
          <cell r="CC91">
            <v>1</v>
          </cell>
          <cell r="CD91">
            <v>1</v>
          </cell>
          <cell r="CE91">
            <v>1</v>
          </cell>
          <cell r="CF91">
            <v>1</v>
          </cell>
          <cell r="CG91">
            <v>1</v>
          </cell>
          <cell r="CH91">
            <v>1</v>
          </cell>
          <cell r="CI91">
            <v>1</v>
          </cell>
          <cell r="CJ91">
            <v>1</v>
          </cell>
          <cell r="CK91">
            <v>1</v>
          </cell>
          <cell r="CL91">
            <v>1</v>
          </cell>
          <cell r="CM91">
            <v>1</v>
          </cell>
          <cell r="CN91">
            <v>1</v>
          </cell>
          <cell r="CO91">
            <v>1</v>
          </cell>
          <cell r="CP91">
            <v>1</v>
          </cell>
          <cell r="CQ91">
            <v>1</v>
          </cell>
          <cell r="CR91">
            <v>1</v>
          </cell>
          <cell r="CS91">
            <v>1</v>
          </cell>
          <cell r="CT91">
            <v>1</v>
          </cell>
          <cell r="CU91">
            <v>1</v>
          </cell>
          <cell r="CV91">
            <v>1</v>
          </cell>
          <cell r="CW91">
            <v>1</v>
          </cell>
          <cell r="CX91">
            <v>1</v>
          </cell>
          <cell r="CY91">
            <v>1</v>
          </cell>
          <cell r="CZ91">
            <v>1</v>
          </cell>
          <cell r="DA91">
            <v>1</v>
          </cell>
          <cell r="DB91">
            <v>1</v>
          </cell>
          <cell r="DC91">
            <v>1</v>
          </cell>
          <cell r="DD91">
            <v>1</v>
          </cell>
          <cell r="DE91">
            <v>1</v>
          </cell>
          <cell r="DF91">
            <v>1</v>
          </cell>
          <cell r="DG91">
            <v>1</v>
          </cell>
          <cell r="DH91">
            <v>1</v>
          </cell>
          <cell r="DI91">
            <v>1</v>
          </cell>
          <cell r="DJ91">
            <v>1</v>
          </cell>
          <cell r="DK91">
            <v>1</v>
          </cell>
          <cell r="DL91">
            <v>1</v>
          </cell>
          <cell r="DM91">
            <v>1</v>
          </cell>
          <cell r="DN91">
            <v>1</v>
          </cell>
          <cell r="DO91">
            <v>1</v>
          </cell>
          <cell r="DP91">
            <v>1</v>
          </cell>
          <cell r="DQ91">
            <v>1</v>
          </cell>
          <cell r="DR91">
            <v>1</v>
          </cell>
          <cell r="DS91">
            <v>1</v>
          </cell>
          <cell r="DT91">
            <v>1</v>
          </cell>
          <cell r="DU91">
            <v>1</v>
          </cell>
          <cell r="DV91">
            <v>1</v>
          </cell>
          <cell r="DW91">
            <v>1</v>
          </cell>
          <cell r="DX91">
            <v>1</v>
          </cell>
          <cell r="DY91">
            <v>1</v>
          </cell>
        </row>
        <row r="92">
          <cell r="H92" t="str">
            <v>Ejec. Acum.</v>
          </cell>
        </row>
        <row r="93">
          <cell r="A93" t="str">
            <v>OBRAS ELÉCTRICAS</v>
          </cell>
          <cell r="B93">
            <v>5</v>
          </cell>
          <cell r="C93" t="str">
            <v>22/003/05</v>
          </cell>
          <cell r="D93">
            <v>38435</v>
          </cell>
          <cell r="E93">
            <v>19</v>
          </cell>
          <cell r="F93">
            <v>152</v>
          </cell>
          <cell r="G93">
            <v>9.6938775510204078E-2</v>
          </cell>
          <cell r="H93" t="str">
            <v>Prog Acum.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0.47368421052631576</v>
          </cell>
          <cell r="AQ93">
            <v>0.84210526315789469</v>
          </cell>
          <cell r="AR93">
            <v>0.84210526315789469</v>
          </cell>
          <cell r="AS93">
            <v>1</v>
          </cell>
          <cell r="AT93">
            <v>1</v>
          </cell>
          <cell r="AU93">
            <v>1</v>
          </cell>
          <cell r="AV93">
            <v>1</v>
          </cell>
          <cell r="AW93">
            <v>1</v>
          </cell>
          <cell r="AX93">
            <v>1</v>
          </cell>
          <cell r="AY93">
            <v>1</v>
          </cell>
          <cell r="AZ93">
            <v>1</v>
          </cell>
          <cell r="BA93">
            <v>1</v>
          </cell>
          <cell r="BB93">
            <v>1</v>
          </cell>
          <cell r="BC93">
            <v>1</v>
          </cell>
          <cell r="BD93">
            <v>1</v>
          </cell>
          <cell r="BE93">
            <v>1</v>
          </cell>
          <cell r="BF93">
            <v>1</v>
          </cell>
          <cell r="BG93">
            <v>1</v>
          </cell>
          <cell r="BH93">
            <v>1</v>
          </cell>
          <cell r="BI93">
            <v>1</v>
          </cell>
          <cell r="BJ93">
            <v>1</v>
          </cell>
          <cell r="BK93">
            <v>1</v>
          </cell>
          <cell r="BL93">
            <v>1</v>
          </cell>
          <cell r="BM93">
            <v>1</v>
          </cell>
          <cell r="BN93">
            <v>1</v>
          </cell>
          <cell r="BO93">
            <v>1</v>
          </cell>
          <cell r="BP93">
            <v>1</v>
          </cell>
          <cell r="BQ93">
            <v>1</v>
          </cell>
          <cell r="BR93">
            <v>1</v>
          </cell>
          <cell r="BS93">
            <v>1</v>
          </cell>
          <cell r="BT93">
            <v>1</v>
          </cell>
          <cell r="BU93">
            <v>1</v>
          </cell>
          <cell r="BV93">
            <v>1</v>
          </cell>
          <cell r="BW93">
            <v>1</v>
          </cell>
          <cell r="BX93">
            <v>1</v>
          </cell>
          <cell r="BY93">
            <v>1</v>
          </cell>
          <cell r="BZ93">
            <v>1</v>
          </cell>
          <cell r="CA93">
            <v>1</v>
          </cell>
          <cell r="CB93">
            <v>1</v>
          </cell>
          <cell r="CC93">
            <v>1</v>
          </cell>
          <cell r="CD93">
            <v>1</v>
          </cell>
          <cell r="CE93">
            <v>1</v>
          </cell>
          <cell r="CF93">
            <v>1</v>
          </cell>
          <cell r="CG93">
            <v>1</v>
          </cell>
          <cell r="CH93">
            <v>1</v>
          </cell>
          <cell r="CI93">
            <v>1</v>
          </cell>
          <cell r="CJ93">
            <v>1</v>
          </cell>
          <cell r="CK93">
            <v>1</v>
          </cell>
          <cell r="CL93">
            <v>1</v>
          </cell>
          <cell r="CM93">
            <v>1</v>
          </cell>
          <cell r="CN93">
            <v>1</v>
          </cell>
          <cell r="CO93">
            <v>1</v>
          </cell>
          <cell r="CP93">
            <v>1</v>
          </cell>
          <cell r="CQ93">
            <v>1</v>
          </cell>
          <cell r="CR93">
            <v>1</v>
          </cell>
          <cell r="CS93">
            <v>1</v>
          </cell>
          <cell r="CT93">
            <v>1</v>
          </cell>
          <cell r="CU93">
            <v>1</v>
          </cell>
          <cell r="CV93">
            <v>1</v>
          </cell>
          <cell r="CW93">
            <v>1</v>
          </cell>
          <cell r="CX93">
            <v>1</v>
          </cell>
          <cell r="CY93">
            <v>1</v>
          </cell>
          <cell r="CZ93">
            <v>1</v>
          </cell>
          <cell r="DA93">
            <v>1</v>
          </cell>
          <cell r="DB93">
            <v>1</v>
          </cell>
          <cell r="DC93">
            <v>1</v>
          </cell>
          <cell r="DD93">
            <v>1</v>
          </cell>
          <cell r="DE93">
            <v>1</v>
          </cell>
          <cell r="DF93">
            <v>1</v>
          </cell>
          <cell r="DG93">
            <v>1</v>
          </cell>
          <cell r="DH93">
            <v>1</v>
          </cell>
          <cell r="DI93">
            <v>1</v>
          </cell>
          <cell r="DJ93">
            <v>1</v>
          </cell>
          <cell r="DK93">
            <v>1</v>
          </cell>
          <cell r="DL93">
            <v>1</v>
          </cell>
          <cell r="DM93">
            <v>1</v>
          </cell>
          <cell r="DN93">
            <v>1</v>
          </cell>
          <cell r="DO93">
            <v>1</v>
          </cell>
          <cell r="DP93">
            <v>1</v>
          </cell>
          <cell r="DQ93">
            <v>1</v>
          </cell>
          <cell r="DR93">
            <v>1</v>
          </cell>
          <cell r="DS93">
            <v>1</v>
          </cell>
          <cell r="DT93">
            <v>1</v>
          </cell>
          <cell r="DU93">
            <v>1</v>
          </cell>
          <cell r="DV93">
            <v>1</v>
          </cell>
          <cell r="DW93">
            <v>1</v>
          </cell>
          <cell r="DX93">
            <v>1</v>
          </cell>
          <cell r="DY93">
            <v>1</v>
          </cell>
        </row>
        <row r="94">
          <cell r="H94" t="str">
            <v>Ejec. Acum.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</row>
        <row r="95">
          <cell r="A95" t="str">
            <v>MONTAJE VSD</v>
          </cell>
          <cell r="B95">
            <v>1</v>
          </cell>
          <cell r="C95">
            <v>38433</v>
          </cell>
          <cell r="D95">
            <v>38433</v>
          </cell>
          <cell r="E95">
            <v>5</v>
          </cell>
          <cell r="F95">
            <v>40</v>
          </cell>
          <cell r="G95">
            <v>2.5510204081632654E-2</v>
          </cell>
          <cell r="H95" t="str">
            <v>Prog Acum.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1</v>
          </cell>
          <cell r="AQ95">
            <v>1</v>
          </cell>
          <cell r="AR95">
            <v>1</v>
          </cell>
          <cell r="AS95">
            <v>1</v>
          </cell>
          <cell r="AT95">
            <v>1</v>
          </cell>
          <cell r="AU95">
            <v>1</v>
          </cell>
          <cell r="AV95">
            <v>1</v>
          </cell>
          <cell r="AW95">
            <v>1</v>
          </cell>
          <cell r="AX95">
            <v>1</v>
          </cell>
          <cell r="AY95">
            <v>1</v>
          </cell>
          <cell r="AZ95">
            <v>1</v>
          </cell>
          <cell r="BA95">
            <v>1</v>
          </cell>
          <cell r="BB95">
            <v>1</v>
          </cell>
          <cell r="BC95">
            <v>1</v>
          </cell>
          <cell r="BD95">
            <v>1</v>
          </cell>
          <cell r="BE95">
            <v>1</v>
          </cell>
          <cell r="BF95">
            <v>1</v>
          </cell>
          <cell r="BG95">
            <v>1</v>
          </cell>
          <cell r="BH95">
            <v>1</v>
          </cell>
          <cell r="BI95">
            <v>1</v>
          </cell>
          <cell r="BJ95">
            <v>1</v>
          </cell>
          <cell r="BK95">
            <v>1</v>
          </cell>
          <cell r="BL95">
            <v>1</v>
          </cell>
          <cell r="BM95">
            <v>1</v>
          </cell>
          <cell r="BN95">
            <v>1</v>
          </cell>
          <cell r="BO95">
            <v>1</v>
          </cell>
          <cell r="BP95">
            <v>1</v>
          </cell>
          <cell r="BQ95">
            <v>1</v>
          </cell>
          <cell r="BR95">
            <v>1</v>
          </cell>
          <cell r="BS95">
            <v>1</v>
          </cell>
          <cell r="BT95">
            <v>1</v>
          </cell>
          <cell r="BU95">
            <v>1</v>
          </cell>
          <cell r="BV95">
            <v>1</v>
          </cell>
          <cell r="BW95">
            <v>1</v>
          </cell>
          <cell r="BX95">
            <v>1</v>
          </cell>
          <cell r="BY95">
            <v>1</v>
          </cell>
          <cell r="BZ95">
            <v>1</v>
          </cell>
          <cell r="CA95">
            <v>1</v>
          </cell>
          <cell r="CB95">
            <v>1</v>
          </cell>
          <cell r="CC95">
            <v>1</v>
          </cell>
          <cell r="CD95">
            <v>1</v>
          </cell>
          <cell r="CE95">
            <v>1</v>
          </cell>
          <cell r="CF95">
            <v>1</v>
          </cell>
          <cell r="CG95">
            <v>1</v>
          </cell>
          <cell r="CH95">
            <v>1</v>
          </cell>
          <cell r="CI95">
            <v>1</v>
          </cell>
          <cell r="CJ95">
            <v>1</v>
          </cell>
          <cell r="CK95">
            <v>1</v>
          </cell>
          <cell r="CL95">
            <v>1</v>
          </cell>
          <cell r="CM95">
            <v>1</v>
          </cell>
          <cell r="CN95">
            <v>1</v>
          </cell>
          <cell r="CO95">
            <v>1</v>
          </cell>
          <cell r="CP95">
            <v>1</v>
          </cell>
          <cell r="CQ95">
            <v>1</v>
          </cell>
          <cell r="CR95">
            <v>1</v>
          </cell>
          <cell r="CS95">
            <v>1</v>
          </cell>
          <cell r="CT95">
            <v>1</v>
          </cell>
          <cell r="CU95">
            <v>1</v>
          </cell>
          <cell r="CV95">
            <v>1</v>
          </cell>
          <cell r="CW95">
            <v>1</v>
          </cell>
          <cell r="CX95">
            <v>1</v>
          </cell>
          <cell r="CY95">
            <v>1</v>
          </cell>
          <cell r="CZ95">
            <v>1</v>
          </cell>
          <cell r="DA95">
            <v>1</v>
          </cell>
          <cell r="DB95">
            <v>1</v>
          </cell>
          <cell r="DC95">
            <v>1</v>
          </cell>
          <cell r="DD95">
            <v>1</v>
          </cell>
          <cell r="DE95">
            <v>1</v>
          </cell>
          <cell r="DF95">
            <v>1</v>
          </cell>
          <cell r="DG95">
            <v>1</v>
          </cell>
          <cell r="DH95">
            <v>1</v>
          </cell>
          <cell r="DI95">
            <v>1</v>
          </cell>
          <cell r="DJ95">
            <v>1</v>
          </cell>
          <cell r="DK95">
            <v>1</v>
          </cell>
          <cell r="DL95">
            <v>1</v>
          </cell>
          <cell r="DM95">
            <v>1</v>
          </cell>
          <cell r="DN95">
            <v>1</v>
          </cell>
          <cell r="DO95">
            <v>1</v>
          </cell>
          <cell r="DP95">
            <v>1</v>
          </cell>
          <cell r="DQ95">
            <v>1</v>
          </cell>
          <cell r="DR95">
            <v>1</v>
          </cell>
          <cell r="DS95">
            <v>1</v>
          </cell>
          <cell r="DT95">
            <v>1</v>
          </cell>
          <cell r="DU95">
            <v>1</v>
          </cell>
          <cell r="DV95">
            <v>1</v>
          </cell>
          <cell r="DW95">
            <v>1</v>
          </cell>
          <cell r="DX95">
            <v>1</v>
          </cell>
          <cell r="DY95">
            <v>1</v>
          </cell>
        </row>
        <row r="96">
          <cell r="H96" t="str">
            <v>Ejec. Acum.</v>
          </cell>
        </row>
        <row r="97">
          <cell r="A97" t="str">
            <v>MONTAJE BOTONERA</v>
          </cell>
          <cell r="B97">
            <v>1</v>
          </cell>
          <cell r="C97">
            <v>38433</v>
          </cell>
          <cell r="D97">
            <v>38433</v>
          </cell>
          <cell r="E97">
            <v>4</v>
          </cell>
          <cell r="F97">
            <v>32</v>
          </cell>
          <cell r="G97">
            <v>2.0408163265306121E-2</v>
          </cell>
          <cell r="H97" t="str">
            <v>Prog Acum.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1</v>
          </cell>
          <cell r="AQ97">
            <v>1</v>
          </cell>
          <cell r="AR97">
            <v>1</v>
          </cell>
          <cell r="AS97">
            <v>1</v>
          </cell>
          <cell r="AT97">
            <v>1</v>
          </cell>
          <cell r="AU97">
            <v>1</v>
          </cell>
          <cell r="AV97">
            <v>1</v>
          </cell>
          <cell r="AW97">
            <v>1</v>
          </cell>
          <cell r="AX97">
            <v>1</v>
          </cell>
          <cell r="AY97">
            <v>1</v>
          </cell>
          <cell r="AZ97">
            <v>1</v>
          </cell>
          <cell r="BA97">
            <v>1</v>
          </cell>
          <cell r="BB97">
            <v>1</v>
          </cell>
          <cell r="BC97">
            <v>1</v>
          </cell>
          <cell r="BD97">
            <v>1</v>
          </cell>
          <cell r="BE97">
            <v>1</v>
          </cell>
          <cell r="BF97">
            <v>1</v>
          </cell>
          <cell r="BG97">
            <v>1</v>
          </cell>
          <cell r="BH97">
            <v>1</v>
          </cell>
          <cell r="BI97">
            <v>1</v>
          </cell>
          <cell r="BJ97">
            <v>1</v>
          </cell>
          <cell r="BK97">
            <v>1</v>
          </cell>
          <cell r="BL97">
            <v>1</v>
          </cell>
          <cell r="BM97">
            <v>1</v>
          </cell>
          <cell r="BN97">
            <v>1</v>
          </cell>
          <cell r="BO97">
            <v>1</v>
          </cell>
          <cell r="BP97">
            <v>1</v>
          </cell>
          <cell r="BQ97">
            <v>1</v>
          </cell>
          <cell r="BR97">
            <v>1</v>
          </cell>
          <cell r="BS97">
            <v>1</v>
          </cell>
          <cell r="BT97">
            <v>1</v>
          </cell>
          <cell r="BU97">
            <v>1</v>
          </cell>
          <cell r="BV97">
            <v>1</v>
          </cell>
          <cell r="BW97">
            <v>1</v>
          </cell>
          <cell r="BX97">
            <v>1</v>
          </cell>
          <cell r="BY97">
            <v>1</v>
          </cell>
          <cell r="BZ97">
            <v>1</v>
          </cell>
          <cell r="CA97">
            <v>1</v>
          </cell>
          <cell r="CB97">
            <v>1</v>
          </cell>
          <cell r="CC97">
            <v>1</v>
          </cell>
          <cell r="CD97">
            <v>1</v>
          </cell>
          <cell r="CE97">
            <v>1</v>
          </cell>
          <cell r="CF97">
            <v>1</v>
          </cell>
          <cell r="CG97">
            <v>1</v>
          </cell>
          <cell r="CH97">
            <v>1</v>
          </cell>
          <cell r="CI97">
            <v>1</v>
          </cell>
          <cell r="CJ97">
            <v>1</v>
          </cell>
          <cell r="CK97">
            <v>1</v>
          </cell>
          <cell r="CL97">
            <v>1</v>
          </cell>
          <cell r="CM97">
            <v>1</v>
          </cell>
          <cell r="CN97">
            <v>1</v>
          </cell>
          <cell r="CO97">
            <v>1</v>
          </cell>
          <cell r="CP97">
            <v>1</v>
          </cell>
          <cell r="CQ97">
            <v>1</v>
          </cell>
          <cell r="CR97">
            <v>1</v>
          </cell>
          <cell r="CS97">
            <v>1</v>
          </cell>
          <cell r="CT97">
            <v>1</v>
          </cell>
          <cell r="CU97">
            <v>1</v>
          </cell>
          <cell r="CV97">
            <v>1</v>
          </cell>
          <cell r="CW97">
            <v>1</v>
          </cell>
          <cell r="CX97">
            <v>1</v>
          </cell>
          <cell r="CY97">
            <v>1</v>
          </cell>
          <cell r="CZ97">
            <v>1</v>
          </cell>
          <cell r="DA97">
            <v>1</v>
          </cell>
          <cell r="DB97">
            <v>1</v>
          </cell>
          <cell r="DC97">
            <v>1</v>
          </cell>
          <cell r="DD97">
            <v>1</v>
          </cell>
          <cell r="DE97">
            <v>1</v>
          </cell>
          <cell r="DF97">
            <v>1</v>
          </cell>
          <cell r="DG97">
            <v>1</v>
          </cell>
          <cell r="DH97">
            <v>1</v>
          </cell>
          <cell r="DI97">
            <v>1</v>
          </cell>
          <cell r="DJ97">
            <v>1</v>
          </cell>
          <cell r="DK97">
            <v>1</v>
          </cell>
          <cell r="DL97">
            <v>1</v>
          </cell>
          <cell r="DM97">
            <v>1</v>
          </cell>
          <cell r="DN97">
            <v>1</v>
          </cell>
          <cell r="DO97">
            <v>1</v>
          </cell>
          <cell r="DP97">
            <v>1</v>
          </cell>
          <cell r="DQ97">
            <v>1</v>
          </cell>
          <cell r="DR97">
            <v>1</v>
          </cell>
          <cell r="DS97">
            <v>1</v>
          </cell>
          <cell r="DT97">
            <v>1</v>
          </cell>
          <cell r="DU97">
            <v>1</v>
          </cell>
          <cell r="DV97">
            <v>1</v>
          </cell>
          <cell r="DW97">
            <v>1</v>
          </cell>
          <cell r="DX97">
            <v>1</v>
          </cell>
          <cell r="DY97">
            <v>1</v>
          </cell>
        </row>
        <row r="98">
          <cell r="H98" t="str">
            <v>Ejec. Acum.</v>
          </cell>
        </row>
        <row r="99">
          <cell r="A99" t="str">
            <v>CABLEADO DE TRANSFORMADOR-VSD</v>
          </cell>
          <cell r="B99">
            <v>1</v>
          </cell>
          <cell r="C99">
            <v>38434</v>
          </cell>
          <cell r="D99">
            <v>38434</v>
          </cell>
          <cell r="E99">
            <v>3</v>
          </cell>
          <cell r="F99">
            <v>24</v>
          </cell>
          <cell r="G99">
            <v>1.5306122448979591E-2</v>
          </cell>
          <cell r="H99" t="str">
            <v>Prog Acum.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1</v>
          </cell>
          <cell r="AR99">
            <v>1</v>
          </cell>
          <cell r="AS99">
            <v>1</v>
          </cell>
          <cell r="AT99">
            <v>1</v>
          </cell>
          <cell r="AU99">
            <v>1</v>
          </cell>
          <cell r="AV99">
            <v>1</v>
          </cell>
          <cell r="AW99">
            <v>1</v>
          </cell>
          <cell r="AX99">
            <v>1</v>
          </cell>
          <cell r="AY99">
            <v>1</v>
          </cell>
          <cell r="AZ99">
            <v>1</v>
          </cell>
          <cell r="BA99">
            <v>1</v>
          </cell>
          <cell r="BB99">
            <v>1</v>
          </cell>
          <cell r="BC99">
            <v>1</v>
          </cell>
          <cell r="BD99">
            <v>1</v>
          </cell>
          <cell r="BE99">
            <v>1</v>
          </cell>
          <cell r="BF99">
            <v>1</v>
          </cell>
          <cell r="BG99">
            <v>1</v>
          </cell>
          <cell r="BH99">
            <v>1</v>
          </cell>
          <cell r="BI99">
            <v>1</v>
          </cell>
          <cell r="BJ99">
            <v>1</v>
          </cell>
          <cell r="BK99">
            <v>1</v>
          </cell>
          <cell r="BL99">
            <v>1</v>
          </cell>
          <cell r="BM99">
            <v>1</v>
          </cell>
          <cell r="BN99">
            <v>1</v>
          </cell>
          <cell r="BO99">
            <v>1</v>
          </cell>
          <cell r="BP99">
            <v>1</v>
          </cell>
          <cell r="BQ99">
            <v>1</v>
          </cell>
          <cell r="BR99">
            <v>1</v>
          </cell>
          <cell r="BS99">
            <v>1</v>
          </cell>
          <cell r="BT99">
            <v>1</v>
          </cell>
          <cell r="BU99">
            <v>1</v>
          </cell>
          <cell r="BV99">
            <v>1</v>
          </cell>
          <cell r="BW99">
            <v>1</v>
          </cell>
          <cell r="BX99">
            <v>1</v>
          </cell>
          <cell r="BY99">
            <v>1</v>
          </cell>
          <cell r="BZ99">
            <v>1</v>
          </cell>
          <cell r="CA99">
            <v>1</v>
          </cell>
          <cell r="CB99">
            <v>1</v>
          </cell>
          <cell r="CC99">
            <v>1</v>
          </cell>
          <cell r="CD99">
            <v>1</v>
          </cell>
          <cell r="CE99">
            <v>1</v>
          </cell>
          <cell r="CF99">
            <v>1</v>
          </cell>
          <cell r="CG99">
            <v>1</v>
          </cell>
          <cell r="CH99">
            <v>1</v>
          </cell>
          <cell r="CI99">
            <v>1</v>
          </cell>
          <cell r="CJ99">
            <v>1</v>
          </cell>
          <cell r="CK99">
            <v>1</v>
          </cell>
          <cell r="CL99">
            <v>1</v>
          </cell>
          <cell r="CM99">
            <v>1</v>
          </cell>
          <cell r="CN99">
            <v>1</v>
          </cell>
          <cell r="CO99">
            <v>1</v>
          </cell>
          <cell r="CP99">
            <v>1</v>
          </cell>
          <cell r="CQ99">
            <v>1</v>
          </cell>
          <cell r="CR99">
            <v>1</v>
          </cell>
          <cell r="CS99">
            <v>1</v>
          </cell>
          <cell r="CT99">
            <v>1</v>
          </cell>
          <cell r="CU99">
            <v>1</v>
          </cell>
          <cell r="CV99">
            <v>1</v>
          </cell>
          <cell r="CW99">
            <v>1</v>
          </cell>
          <cell r="CX99">
            <v>1</v>
          </cell>
          <cell r="CY99">
            <v>1</v>
          </cell>
          <cell r="CZ99">
            <v>1</v>
          </cell>
          <cell r="DA99">
            <v>1</v>
          </cell>
          <cell r="DB99">
            <v>1</v>
          </cell>
          <cell r="DC99">
            <v>1</v>
          </cell>
          <cell r="DD99">
            <v>1</v>
          </cell>
          <cell r="DE99">
            <v>1</v>
          </cell>
          <cell r="DF99">
            <v>1</v>
          </cell>
          <cell r="DG99">
            <v>1</v>
          </cell>
          <cell r="DH99">
            <v>1</v>
          </cell>
          <cell r="DI99">
            <v>1</v>
          </cell>
          <cell r="DJ99">
            <v>1</v>
          </cell>
          <cell r="DK99">
            <v>1</v>
          </cell>
          <cell r="DL99">
            <v>1</v>
          </cell>
          <cell r="DM99">
            <v>1</v>
          </cell>
          <cell r="DN99">
            <v>1</v>
          </cell>
          <cell r="DO99">
            <v>1</v>
          </cell>
          <cell r="DP99">
            <v>1</v>
          </cell>
          <cell r="DQ99">
            <v>1</v>
          </cell>
          <cell r="DR99">
            <v>1</v>
          </cell>
          <cell r="DS99">
            <v>1</v>
          </cell>
          <cell r="DT99">
            <v>1</v>
          </cell>
          <cell r="DU99">
            <v>1</v>
          </cell>
          <cell r="DV99">
            <v>1</v>
          </cell>
          <cell r="DW99">
            <v>1</v>
          </cell>
          <cell r="DX99">
            <v>1</v>
          </cell>
          <cell r="DY99">
            <v>1</v>
          </cell>
        </row>
        <row r="100">
          <cell r="H100" t="str">
            <v>Ejec. Acum.</v>
          </cell>
        </row>
        <row r="101">
          <cell r="A101" t="str">
            <v>CABLEADO VSD-BOTONERA</v>
          </cell>
          <cell r="B101">
            <v>1</v>
          </cell>
          <cell r="C101">
            <v>38434</v>
          </cell>
          <cell r="D101">
            <v>38434</v>
          </cell>
          <cell r="E101">
            <v>4</v>
          </cell>
          <cell r="F101">
            <v>32</v>
          </cell>
          <cell r="G101">
            <v>2.0408163265306121E-2</v>
          </cell>
          <cell r="H101" t="str">
            <v>Prog Acum.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1</v>
          </cell>
          <cell r="AR101">
            <v>1</v>
          </cell>
          <cell r="AS101">
            <v>1</v>
          </cell>
          <cell r="AT101">
            <v>1</v>
          </cell>
          <cell r="AU101">
            <v>1</v>
          </cell>
          <cell r="AV101">
            <v>1</v>
          </cell>
          <cell r="AW101">
            <v>1</v>
          </cell>
          <cell r="AX101">
            <v>1</v>
          </cell>
          <cell r="AY101">
            <v>1</v>
          </cell>
          <cell r="AZ101">
            <v>1</v>
          </cell>
          <cell r="BA101">
            <v>1</v>
          </cell>
          <cell r="BB101">
            <v>1</v>
          </cell>
          <cell r="BC101">
            <v>1</v>
          </cell>
          <cell r="BD101">
            <v>1</v>
          </cell>
          <cell r="BE101">
            <v>1</v>
          </cell>
          <cell r="BF101">
            <v>1</v>
          </cell>
          <cell r="BG101">
            <v>1</v>
          </cell>
          <cell r="BH101">
            <v>1</v>
          </cell>
          <cell r="BI101">
            <v>1</v>
          </cell>
          <cell r="BJ101">
            <v>1</v>
          </cell>
          <cell r="BK101">
            <v>1</v>
          </cell>
          <cell r="BL101">
            <v>1</v>
          </cell>
          <cell r="BM101">
            <v>1</v>
          </cell>
          <cell r="BN101">
            <v>1</v>
          </cell>
          <cell r="BO101">
            <v>1</v>
          </cell>
          <cell r="BP101">
            <v>1</v>
          </cell>
          <cell r="BQ101">
            <v>1</v>
          </cell>
          <cell r="BR101">
            <v>1</v>
          </cell>
          <cell r="BS101">
            <v>1</v>
          </cell>
          <cell r="BT101">
            <v>1</v>
          </cell>
          <cell r="BU101">
            <v>1</v>
          </cell>
          <cell r="BV101">
            <v>1</v>
          </cell>
          <cell r="BW101">
            <v>1</v>
          </cell>
          <cell r="BX101">
            <v>1</v>
          </cell>
          <cell r="BY101">
            <v>1</v>
          </cell>
          <cell r="BZ101">
            <v>1</v>
          </cell>
          <cell r="CA101">
            <v>1</v>
          </cell>
          <cell r="CB101">
            <v>1</v>
          </cell>
          <cell r="CC101">
            <v>1</v>
          </cell>
          <cell r="CD101">
            <v>1</v>
          </cell>
          <cell r="CE101">
            <v>1</v>
          </cell>
          <cell r="CF101">
            <v>1</v>
          </cell>
          <cell r="CG101">
            <v>1</v>
          </cell>
          <cell r="CH101">
            <v>1</v>
          </cell>
          <cell r="CI101">
            <v>1</v>
          </cell>
          <cell r="CJ101">
            <v>1</v>
          </cell>
          <cell r="CK101">
            <v>1</v>
          </cell>
          <cell r="CL101">
            <v>1</v>
          </cell>
          <cell r="CM101">
            <v>1</v>
          </cell>
          <cell r="CN101">
            <v>1</v>
          </cell>
          <cell r="CO101">
            <v>1</v>
          </cell>
          <cell r="CP101">
            <v>1</v>
          </cell>
          <cell r="CQ101">
            <v>1</v>
          </cell>
          <cell r="CR101">
            <v>1</v>
          </cell>
          <cell r="CS101">
            <v>1</v>
          </cell>
          <cell r="CT101">
            <v>1</v>
          </cell>
          <cell r="CU101">
            <v>1</v>
          </cell>
          <cell r="CV101">
            <v>1</v>
          </cell>
          <cell r="CW101">
            <v>1</v>
          </cell>
          <cell r="CX101">
            <v>1</v>
          </cell>
          <cell r="CY101">
            <v>1</v>
          </cell>
          <cell r="CZ101">
            <v>1</v>
          </cell>
          <cell r="DA101">
            <v>1</v>
          </cell>
          <cell r="DB101">
            <v>1</v>
          </cell>
          <cell r="DC101">
            <v>1</v>
          </cell>
          <cell r="DD101">
            <v>1</v>
          </cell>
          <cell r="DE101">
            <v>1</v>
          </cell>
          <cell r="DF101">
            <v>1</v>
          </cell>
          <cell r="DG101">
            <v>1</v>
          </cell>
          <cell r="DH101">
            <v>1</v>
          </cell>
          <cell r="DI101">
            <v>1</v>
          </cell>
          <cell r="DJ101">
            <v>1</v>
          </cell>
          <cell r="DK101">
            <v>1</v>
          </cell>
          <cell r="DL101">
            <v>1</v>
          </cell>
          <cell r="DM101">
            <v>1</v>
          </cell>
          <cell r="DN101">
            <v>1</v>
          </cell>
          <cell r="DO101">
            <v>1</v>
          </cell>
          <cell r="DP101">
            <v>1</v>
          </cell>
          <cell r="DQ101">
            <v>1</v>
          </cell>
          <cell r="DR101">
            <v>1</v>
          </cell>
          <cell r="DS101">
            <v>1</v>
          </cell>
          <cell r="DT101">
            <v>1</v>
          </cell>
          <cell r="DU101">
            <v>1</v>
          </cell>
          <cell r="DV101">
            <v>1</v>
          </cell>
          <cell r="DW101">
            <v>1</v>
          </cell>
          <cell r="DX101">
            <v>1</v>
          </cell>
          <cell r="DY101">
            <v>1</v>
          </cell>
        </row>
        <row r="102">
          <cell r="H102" t="str">
            <v>Ejec. Acum.</v>
          </cell>
        </row>
        <row r="103">
          <cell r="A103" t="str">
            <v>PUESTA ATIERRA</v>
          </cell>
          <cell r="B103">
            <v>1</v>
          </cell>
          <cell r="C103">
            <v>38436</v>
          </cell>
          <cell r="D103">
            <v>38436</v>
          </cell>
          <cell r="E103">
            <v>3</v>
          </cell>
          <cell r="F103">
            <v>24</v>
          </cell>
          <cell r="G103">
            <v>1.5306122448979591E-2</v>
          </cell>
          <cell r="H103" t="str">
            <v>Prog Acum.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1</v>
          </cell>
          <cell r="AT103">
            <v>1</v>
          </cell>
          <cell r="AU103">
            <v>1</v>
          </cell>
          <cell r="AV103">
            <v>1</v>
          </cell>
          <cell r="AW103">
            <v>1</v>
          </cell>
          <cell r="AX103">
            <v>1</v>
          </cell>
          <cell r="AY103">
            <v>1</v>
          </cell>
          <cell r="AZ103">
            <v>1</v>
          </cell>
          <cell r="BA103">
            <v>1</v>
          </cell>
          <cell r="BB103">
            <v>1</v>
          </cell>
          <cell r="BC103">
            <v>1</v>
          </cell>
          <cell r="BD103">
            <v>1</v>
          </cell>
          <cell r="BE103">
            <v>1</v>
          </cell>
          <cell r="BF103">
            <v>1</v>
          </cell>
          <cell r="BG103">
            <v>1</v>
          </cell>
          <cell r="BH103">
            <v>1</v>
          </cell>
          <cell r="BI103">
            <v>1</v>
          </cell>
          <cell r="BJ103">
            <v>1</v>
          </cell>
          <cell r="BK103">
            <v>1</v>
          </cell>
          <cell r="BL103">
            <v>1</v>
          </cell>
          <cell r="BM103">
            <v>1</v>
          </cell>
          <cell r="BN103">
            <v>1</v>
          </cell>
          <cell r="BO103">
            <v>1</v>
          </cell>
          <cell r="BP103">
            <v>1</v>
          </cell>
          <cell r="BQ103">
            <v>1</v>
          </cell>
          <cell r="BR103">
            <v>1</v>
          </cell>
          <cell r="BS103">
            <v>1</v>
          </cell>
          <cell r="BT103">
            <v>1</v>
          </cell>
          <cell r="BU103">
            <v>1</v>
          </cell>
          <cell r="BV103">
            <v>1</v>
          </cell>
          <cell r="BW103">
            <v>1</v>
          </cell>
          <cell r="BX103">
            <v>1</v>
          </cell>
          <cell r="BY103">
            <v>1</v>
          </cell>
          <cell r="BZ103">
            <v>1</v>
          </cell>
          <cell r="CA103">
            <v>1</v>
          </cell>
          <cell r="CB103">
            <v>1</v>
          </cell>
          <cell r="CC103">
            <v>1</v>
          </cell>
          <cell r="CD103">
            <v>1</v>
          </cell>
          <cell r="CE103">
            <v>1</v>
          </cell>
          <cell r="CF103">
            <v>1</v>
          </cell>
          <cell r="CG103">
            <v>1</v>
          </cell>
          <cell r="CH103">
            <v>1</v>
          </cell>
          <cell r="CI103">
            <v>1</v>
          </cell>
          <cell r="CJ103">
            <v>1</v>
          </cell>
          <cell r="CK103">
            <v>1</v>
          </cell>
          <cell r="CL103">
            <v>1</v>
          </cell>
          <cell r="CM103">
            <v>1</v>
          </cell>
          <cell r="CN103">
            <v>1</v>
          </cell>
          <cell r="CO103">
            <v>1</v>
          </cell>
          <cell r="CP103">
            <v>1</v>
          </cell>
          <cell r="CQ103">
            <v>1</v>
          </cell>
          <cell r="CR103">
            <v>1</v>
          </cell>
          <cell r="CS103">
            <v>1</v>
          </cell>
          <cell r="CT103">
            <v>1</v>
          </cell>
          <cell r="CU103">
            <v>1</v>
          </cell>
          <cell r="CV103">
            <v>1</v>
          </cell>
          <cell r="CW103">
            <v>1</v>
          </cell>
          <cell r="CX103">
            <v>1</v>
          </cell>
          <cell r="CY103">
            <v>1</v>
          </cell>
          <cell r="CZ103">
            <v>1</v>
          </cell>
          <cell r="DA103">
            <v>1</v>
          </cell>
          <cell r="DB103">
            <v>1</v>
          </cell>
          <cell r="DC103">
            <v>1</v>
          </cell>
          <cell r="DD103">
            <v>1</v>
          </cell>
          <cell r="DE103">
            <v>1</v>
          </cell>
          <cell r="DF103">
            <v>1</v>
          </cell>
          <cell r="DG103">
            <v>1</v>
          </cell>
          <cell r="DH103">
            <v>1</v>
          </cell>
          <cell r="DI103">
            <v>1</v>
          </cell>
          <cell r="DJ103">
            <v>1</v>
          </cell>
          <cell r="DK103">
            <v>1</v>
          </cell>
          <cell r="DL103">
            <v>1</v>
          </cell>
          <cell r="DM103">
            <v>1</v>
          </cell>
          <cell r="DN103">
            <v>1</v>
          </cell>
          <cell r="DO103">
            <v>1</v>
          </cell>
          <cell r="DP103">
            <v>1</v>
          </cell>
          <cell r="DQ103">
            <v>1</v>
          </cell>
          <cell r="DR103">
            <v>1</v>
          </cell>
          <cell r="DS103">
            <v>1</v>
          </cell>
          <cell r="DT103">
            <v>1</v>
          </cell>
          <cell r="DU103">
            <v>1</v>
          </cell>
          <cell r="DV103">
            <v>1</v>
          </cell>
          <cell r="DW103">
            <v>1</v>
          </cell>
          <cell r="DX103">
            <v>1</v>
          </cell>
          <cell r="DY103">
            <v>1</v>
          </cell>
        </row>
        <row r="104">
          <cell r="H104" t="str">
            <v>Ejec. Acum.</v>
          </cell>
        </row>
        <row r="105">
          <cell r="A105" t="str">
            <v>MOTOR</v>
          </cell>
          <cell r="B105">
            <v>6</v>
          </cell>
          <cell r="C105">
            <v>38435</v>
          </cell>
          <cell r="D105">
            <v>38438</v>
          </cell>
          <cell r="E105">
            <v>23</v>
          </cell>
          <cell r="F105">
            <v>184</v>
          </cell>
          <cell r="G105">
            <v>0.11734693877551021</v>
          </cell>
          <cell r="H105" t="str">
            <v>Prog Acum.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0.39130434782608692</v>
          </cell>
          <cell r="AS105">
            <v>0.82608695652173902</v>
          </cell>
          <cell r="AT105">
            <v>0.99999999999999989</v>
          </cell>
          <cell r="AU105">
            <v>0.99999999999999989</v>
          </cell>
          <cell r="AV105">
            <v>0.99999999999999989</v>
          </cell>
          <cell r="AW105">
            <v>0.99999999999999989</v>
          </cell>
          <cell r="AX105">
            <v>0.99999999999999989</v>
          </cell>
          <cell r="AY105">
            <v>0.99999999999999989</v>
          </cell>
          <cell r="AZ105">
            <v>0.99999999999999989</v>
          </cell>
          <cell r="BA105">
            <v>0.99999999999999989</v>
          </cell>
          <cell r="BB105">
            <v>0.99999999999999989</v>
          </cell>
          <cell r="BC105">
            <v>0.99999999999999989</v>
          </cell>
          <cell r="BD105">
            <v>0.99999999999999989</v>
          </cell>
          <cell r="BE105">
            <v>0.99999999999999989</v>
          </cell>
          <cell r="BF105">
            <v>0.99999999999999989</v>
          </cell>
          <cell r="BG105">
            <v>0.99999999999999989</v>
          </cell>
          <cell r="BH105">
            <v>0.99999999999999989</v>
          </cell>
          <cell r="BI105">
            <v>0.99999999999999989</v>
          </cell>
          <cell r="BJ105">
            <v>0.99999999999999989</v>
          </cell>
          <cell r="BK105">
            <v>0.99999999999999989</v>
          </cell>
          <cell r="BL105">
            <v>0.99999999999999989</v>
          </cell>
          <cell r="BM105">
            <v>0.99999999999999989</v>
          </cell>
          <cell r="BN105">
            <v>0.99999999999999989</v>
          </cell>
          <cell r="BO105">
            <v>0.99999999999999989</v>
          </cell>
          <cell r="BP105">
            <v>0.99999999999999989</v>
          </cell>
          <cell r="BQ105">
            <v>0.99999999999999989</v>
          </cell>
          <cell r="BR105">
            <v>0.99999999999999989</v>
          </cell>
          <cell r="BS105">
            <v>0.99999999999999989</v>
          </cell>
          <cell r="BT105">
            <v>0.99999999999999989</v>
          </cell>
          <cell r="BU105">
            <v>0.99999999999999989</v>
          </cell>
          <cell r="BV105">
            <v>0.99999999999999989</v>
          </cell>
          <cell r="BW105">
            <v>0.99999999999999989</v>
          </cell>
          <cell r="BX105">
            <v>0.99999999999999989</v>
          </cell>
          <cell r="BY105">
            <v>0.99999999999999989</v>
          </cell>
          <cell r="BZ105">
            <v>0.99999999999999989</v>
          </cell>
          <cell r="CA105">
            <v>0.99999999999999989</v>
          </cell>
          <cell r="CB105">
            <v>0.99999999999999989</v>
          </cell>
          <cell r="CC105">
            <v>0.99999999999999989</v>
          </cell>
          <cell r="CD105">
            <v>0.99999999999999989</v>
          </cell>
          <cell r="CE105">
            <v>0.99999999999999989</v>
          </cell>
          <cell r="CF105">
            <v>0.99999999999999989</v>
          </cell>
          <cell r="CG105">
            <v>0.99999999999999989</v>
          </cell>
          <cell r="CH105">
            <v>0.99999999999999989</v>
          </cell>
          <cell r="CI105">
            <v>0.99999999999999989</v>
          </cell>
          <cell r="CJ105">
            <v>0.99999999999999989</v>
          </cell>
          <cell r="CK105">
            <v>0.99999999999999989</v>
          </cell>
          <cell r="CL105">
            <v>0.99999999999999989</v>
          </cell>
          <cell r="CM105">
            <v>0.99999999999999989</v>
          </cell>
          <cell r="CN105">
            <v>0.99999999999999989</v>
          </cell>
          <cell r="CO105">
            <v>0.99999999999999989</v>
          </cell>
          <cell r="CP105">
            <v>0.99999999999999989</v>
          </cell>
          <cell r="CQ105">
            <v>0.99999999999999989</v>
          </cell>
          <cell r="CR105">
            <v>0.99999999999999989</v>
          </cell>
          <cell r="CS105">
            <v>0.99999999999999989</v>
          </cell>
          <cell r="CT105">
            <v>0.99999999999999989</v>
          </cell>
          <cell r="CU105">
            <v>0.99999999999999989</v>
          </cell>
          <cell r="CV105">
            <v>0.99999999999999989</v>
          </cell>
          <cell r="CW105">
            <v>0.99999999999999989</v>
          </cell>
          <cell r="CX105">
            <v>0.99999999999999989</v>
          </cell>
          <cell r="CY105">
            <v>0.99999999999999989</v>
          </cell>
          <cell r="CZ105">
            <v>0.99999999999999989</v>
          </cell>
          <cell r="DA105">
            <v>0.99999999999999989</v>
          </cell>
          <cell r="DB105">
            <v>0.99999999999999989</v>
          </cell>
          <cell r="DC105">
            <v>0.99999999999999989</v>
          </cell>
          <cell r="DD105">
            <v>0.99999999999999989</v>
          </cell>
          <cell r="DE105">
            <v>0.99999999999999989</v>
          </cell>
          <cell r="DF105">
            <v>0.99999999999999989</v>
          </cell>
          <cell r="DG105">
            <v>0.99999999999999989</v>
          </cell>
          <cell r="DH105">
            <v>0.99999999999999989</v>
          </cell>
          <cell r="DI105">
            <v>0.99999999999999989</v>
          </cell>
          <cell r="DJ105">
            <v>0.99999999999999989</v>
          </cell>
          <cell r="DK105">
            <v>0.99999999999999989</v>
          </cell>
          <cell r="DL105">
            <v>0.99999999999999989</v>
          </cell>
          <cell r="DM105">
            <v>0.99999999999999989</v>
          </cell>
          <cell r="DN105">
            <v>0.99999999999999989</v>
          </cell>
          <cell r="DO105">
            <v>0.99999999999999989</v>
          </cell>
          <cell r="DP105">
            <v>0.99999999999999989</v>
          </cell>
          <cell r="DQ105">
            <v>0.99999999999999989</v>
          </cell>
          <cell r="DR105">
            <v>0.99999999999999989</v>
          </cell>
          <cell r="DS105">
            <v>0.99999999999999989</v>
          </cell>
          <cell r="DT105">
            <v>0.99999999999999989</v>
          </cell>
          <cell r="DU105">
            <v>0.99999999999999989</v>
          </cell>
          <cell r="DV105">
            <v>0.99999999999999989</v>
          </cell>
          <cell r="DW105">
            <v>0.99999999999999989</v>
          </cell>
          <cell r="DX105">
            <v>0.99999999999999989</v>
          </cell>
          <cell r="DY105">
            <v>0.99999999999999989</v>
          </cell>
        </row>
        <row r="106">
          <cell r="H106" t="str">
            <v>Ejec. Acum.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</row>
        <row r="107">
          <cell r="A107" t="str">
            <v>OBRAS ELECTRICAS</v>
          </cell>
          <cell r="B107">
            <v>6</v>
          </cell>
          <cell r="C107">
            <v>38435</v>
          </cell>
          <cell r="D107">
            <v>38438</v>
          </cell>
          <cell r="E107">
            <v>23</v>
          </cell>
          <cell r="F107">
            <v>184</v>
          </cell>
          <cell r="G107">
            <v>0.11734693877551021</v>
          </cell>
          <cell r="H107" t="str">
            <v>Prog Acum.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0.39130434782608692</v>
          </cell>
          <cell r="AS107">
            <v>0.82608695652173902</v>
          </cell>
          <cell r="AT107">
            <v>0.99999999999999989</v>
          </cell>
          <cell r="AU107">
            <v>0.99999999999999989</v>
          </cell>
          <cell r="AV107">
            <v>0.99999999999999989</v>
          </cell>
          <cell r="AW107">
            <v>0.99999999999999989</v>
          </cell>
          <cell r="AX107">
            <v>0.99999999999999989</v>
          </cell>
          <cell r="AY107">
            <v>0.99999999999999989</v>
          </cell>
          <cell r="AZ107">
            <v>0.99999999999999989</v>
          </cell>
          <cell r="BA107">
            <v>0.99999999999999989</v>
          </cell>
          <cell r="BB107">
            <v>0.99999999999999989</v>
          </cell>
          <cell r="BC107">
            <v>0.99999999999999989</v>
          </cell>
          <cell r="BD107">
            <v>0.99999999999999989</v>
          </cell>
          <cell r="BE107">
            <v>0.99999999999999989</v>
          </cell>
          <cell r="BF107">
            <v>0.99999999999999989</v>
          </cell>
          <cell r="BG107">
            <v>0.99999999999999989</v>
          </cell>
          <cell r="BH107">
            <v>0.99999999999999989</v>
          </cell>
          <cell r="BI107">
            <v>0.99999999999999989</v>
          </cell>
          <cell r="BJ107">
            <v>0.99999999999999989</v>
          </cell>
          <cell r="BK107">
            <v>0.99999999999999989</v>
          </cell>
          <cell r="BL107">
            <v>0.99999999999999989</v>
          </cell>
          <cell r="BM107">
            <v>0.99999999999999989</v>
          </cell>
          <cell r="BN107">
            <v>0.99999999999999989</v>
          </cell>
          <cell r="BO107">
            <v>0.99999999999999989</v>
          </cell>
          <cell r="BP107">
            <v>0.99999999999999989</v>
          </cell>
          <cell r="BQ107">
            <v>0.99999999999999989</v>
          </cell>
          <cell r="BR107">
            <v>0.99999999999999989</v>
          </cell>
          <cell r="BS107">
            <v>0.99999999999999989</v>
          </cell>
          <cell r="BT107">
            <v>0.99999999999999989</v>
          </cell>
          <cell r="BU107">
            <v>0.99999999999999989</v>
          </cell>
          <cell r="BV107">
            <v>0.99999999999999989</v>
          </cell>
          <cell r="BW107">
            <v>0.99999999999999989</v>
          </cell>
          <cell r="BX107">
            <v>0.99999999999999989</v>
          </cell>
          <cell r="BY107">
            <v>0.99999999999999989</v>
          </cell>
          <cell r="BZ107">
            <v>0.99999999999999989</v>
          </cell>
          <cell r="CA107">
            <v>0.99999999999999989</v>
          </cell>
          <cell r="CB107">
            <v>0.99999999999999989</v>
          </cell>
          <cell r="CC107">
            <v>0.99999999999999989</v>
          </cell>
          <cell r="CD107">
            <v>0.99999999999999989</v>
          </cell>
          <cell r="CE107">
            <v>0.99999999999999989</v>
          </cell>
          <cell r="CF107">
            <v>0.99999999999999989</v>
          </cell>
          <cell r="CG107">
            <v>0.99999999999999989</v>
          </cell>
          <cell r="CH107">
            <v>0.99999999999999989</v>
          </cell>
          <cell r="CI107">
            <v>0.99999999999999989</v>
          </cell>
          <cell r="CJ107">
            <v>0.99999999999999989</v>
          </cell>
          <cell r="CK107">
            <v>0.99999999999999989</v>
          </cell>
          <cell r="CL107">
            <v>0.99999999999999989</v>
          </cell>
          <cell r="CM107">
            <v>0.99999999999999989</v>
          </cell>
          <cell r="CN107">
            <v>0.99999999999999989</v>
          </cell>
          <cell r="CO107">
            <v>0.99999999999999989</v>
          </cell>
          <cell r="CP107">
            <v>0.99999999999999989</v>
          </cell>
          <cell r="CQ107">
            <v>0.99999999999999989</v>
          </cell>
          <cell r="CR107">
            <v>0.99999999999999989</v>
          </cell>
          <cell r="CS107">
            <v>0.99999999999999989</v>
          </cell>
          <cell r="CT107">
            <v>0.99999999999999989</v>
          </cell>
          <cell r="CU107">
            <v>0.99999999999999989</v>
          </cell>
          <cell r="CV107">
            <v>0.99999999999999989</v>
          </cell>
          <cell r="CW107">
            <v>0.99999999999999989</v>
          </cell>
          <cell r="CX107">
            <v>0.99999999999999989</v>
          </cell>
          <cell r="CY107">
            <v>0.99999999999999989</v>
          </cell>
          <cell r="CZ107">
            <v>0.99999999999999989</v>
          </cell>
          <cell r="DA107">
            <v>0.99999999999999989</v>
          </cell>
          <cell r="DB107">
            <v>0.99999999999999989</v>
          </cell>
          <cell r="DC107">
            <v>0.99999999999999989</v>
          </cell>
          <cell r="DD107">
            <v>0.99999999999999989</v>
          </cell>
          <cell r="DE107">
            <v>0.99999999999999989</v>
          </cell>
          <cell r="DF107">
            <v>0.99999999999999989</v>
          </cell>
          <cell r="DG107">
            <v>0.99999999999999989</v>
          </cell>
          <cell r="DH107">
            <v>0.99999999999999989</v>
          </cell>
          <cell r="DI107">
            <v>0.99999999999999989</v>
          </cell>
          <cell r="DJ107">
            <v>0.99999999999999989</v>
          </cell>
          <cell r="DK107">
            <v>0.99999999999999989</v>
          </cell>
          <cell r="DL107">
            <v>0.99999999999999989</v>
          </cell>
          <cell r="DM107">
            <v>0.99999999999999989</v>
          </cell>
          <cell r="DN107">
            <v>0.99999999999999989</v>
          </cell>
          <cell r="DO107">
            <v>0.99999999999999989</v>
          </cell>
          <cell r="DP107">
            <v>0.99999999999999989</v>
          </cell>
          <cell r="DQ107">
            <v>0.99999999999999989</v>
          </cell>
          <cell r="DR107">
            <v>0.99999999999999989</v>
          </cell>
          <cell r="DS107">
            <v>0.99999999999999989</v>
          </cell>
          <cell r="DT107">
            <v>0.99999999999999989</v>
          </cell>
          <cell r="DU107">
            <v>0.99999999999999989</v>
          </cell>
          <cell r="DV107">
            <v>0.99999999999999989</v>
          </cell>
          <cell r="DW107">
            <v>0.99999999999999989</v>
          </cell>
          <cell r="DX107">
            <v>0.99999999999999989</v>
          </cell>
          <cell r="DY107">
            <v>0.99999999999999989</v>
          </cell>
        </row>
        <row r="108">
          <cell r="H108" t="str">
            <v>Ejec. Acum.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</row>
        <row r="109">
          <cell r="A109" t="str">
            <v>MONTAJE</v>
          </cell>
          <cell r="B109">
            <v>1</v>
          </cell>
          <cell r="C109">
            <v>38435</v>
          </cell>
          <cell r="D109">
            <v>38435</v>
          </cell>
          <cell r="E109">
            <v>5</v>
          </cell>
          <cell r="F109">
            <v>40</v>
          </cell>
          <cell r="G109">
            <v>2.5510204081632654E-2</v>
          </cell>
          <cell r="H109" t="str">
            <v>Prog Acum.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1</v>
          </cell>
          <cell r="AS109">
            <v>1</v>
          </cell>
          <cell r="AT109">
            <v>1</v>
          </cell>
          <cell r="AU109">
            <v>1</v>
          </cell>
          <cell r="AV109">
            <v>1</v>
          </cell>
          <cell r="AW109">
            <v>1</v>
          </cell>
          <cell r="AX109">
            <v>1</v>
          </cell>
          <cell r="AY109">
            <v>1</v>
          </cell>
          <cell r="AZ109">
            <v>1</v>
          </cell>
          <cell r="BA109">
            <v>1</v>
          </cell>
          <cell r="BB109">
            <v>1</v>
          </cell>
          <cell r="BC109">
            <v>1</v>
          </cell>
          <cell r="BD109">
            <v>1</v>
          </cell>
          <cell r="BE109">
            <v>1</v>
          </cell>
          <cell r="BF109">
            <v>1</v>
          </cell>
          <cell r="BG109">
            <v>1</v>
          </cell>
          <cell r="BH109">
            <v>1</v>
          </cell>
          <cell r="BI109">
            <v>1</v>
          </cell>
          <cell r="BJ109">
            <v>1</v>
          </cell>
          <cell r="BK109">
            <v>1</v>
          </cell>
          <cell r="BL109">
            <v>1</v>
          </cell>
          <cell r="BM109">
            <v>1</v>
          </cell>
          <cell r="BN109">
            <v>1</v>
          </cell>
          <cell r="BO109">
            <v>1</v>
          </cell>
          <cell r="BP109">
            <v>1</v>
          </cell>
          <cell r="BQ109">
            <v>1</v>
          </cell>
          <cell r="BR109">
            <v>1</v>
          </cell>
          <cell r="BS109">
            <v>1</v>
          </cell>
          <cell r="BT109">
            <v>1</v>
          </cell>
          <cell r="BU109">
            <v>1</v>
          </cell>
          <cell r="BV109">
            <v>1</v>
          </cell>
          <cell r="BW109">
            <v>1</v>
          </cell>
          <cell r="BX109">
            <v>1</v>
          </cell>
          <cell r="BY109">
            <v>1</v>
          </cell>
          <cell r="BZ109">
            <v>1</v>
          </cell>
          <cell r="CA109">
            <v>1</v>
          </cell>
          <cell r="CB109">
            <v>1</v>
          </cell>
          <cell r="CC109">
            <v>1</v>
          </cell>
          <cell r="CD109">
            <v>1</v>
          </cell>
          <cell r="CE109">
            <v>1</v>
          </cell>
          <cell r="CF109">
            <v>1</v>
          </cell>
          <cell r="CG109">
            <v>1</v>
          </cell>
          <cell r="CH109">
            <v>1</v>
          </cell>
          <cell r="CI109">
            <v>1</v>
          </cell>
          <cell r="CJ109">
            <v>1</v>
          </cell>
          <cell r="CK109">
            <v>1</v>
          </cell>
          <cell r="CL109">
            <v>1</v>
          </cell>
          <cell r="CM109">
            <v>1</v>
          </cell>
          <cell r="CN109">
            <v>1</v>
          </cell>
          <cell r="CO109">
            <v>1</v>
          </cell>
          <cell r="CP109">
            <v>1</v>
          </cell>
          <cell r="CQ109">
            <v>1</v>
          </cell>
          <cell r="CR109">
            <v>1</v>
          </cell>
          <cell r="CS109">
            <v>1</v>
          </cell>
          <cell r="CT109">
            <v>1</v>
          </cell>
          <cell r="CU109">
            <v>1</v>
          </cell>
          <cell r="CV109">
            <v>1</v>
          </cell>
          <cell r="CW109">
            <v>1</v>
          </cell>
          <cell r="CX109">
            <v>1</v>
          </cell>
          <cell r="CY109">
            <v>1</v>
          </cell>
          <cell r="CZ109">
            <v>1</v>
          </cell>
          <cell r="DA109">
            <v>1</v>
          </cell>
          <cell r="DB109">
            <v>1</v>
          </cell>
          <cell r="DC109">
            <v>1</v>
          </cell>
          <cell r="DD109">
            <v>1</v>
          </cell>
          <cell r="DE109">
            <v>1</v>
          </cell>
          <cell r="DF109">
            <v>1</v>
          </cell>
          <cell r="DG109">
            <v>1</v>
          </cell>
          <cell r="DH109">
            <v>1</v>
          </cell>
          <cell r="DI109">
            <v>1</v>
          </cell>
          <cell r="DJ109">
            <v>1</v>
          </cell>
          <cell r="DK109">
            <v>1</v>
          </cell>
          <cell r="DL109">
            <v>1</v>
          </cell>
          <cell r="DM109">
            <v>1</v>
          </cell>
          <cell r="DN109">
            <v>1</v>
          </cell>
          <cell r="DO109">
            <v>1</v>
          </cell>
          <cell r="DP109">
            <v>1</v>
          </cell>
          <cell r="DQ109">
            <v>1</v>
          </cell>
          <cell r="DR109">
            <v>1</v>
          </cell>
          <cell r="DS109">
            <v>1</v>
          </cell>
          <cell r="DT109">
            <v>1</v>
          </cell>
          <cell r="DU109">
            <v>1</v>
          </cell>
          <cell r="DV109">
            <v>1</v>
          </cell>
          <cell r="DW109">
            <v>1</v>
          </cell>
          <cell r="DX109">
            <v>1</v>
          </cell>
          <cell r="DY109">
            <v>1</v>
          </cell>
        </row>
        <row r="110">
          <cell r="H110" t="str">
            <v>Ejec. Acum.</v>
          </cell>
        </row>
        <row r="111">
          <cell r="A111" t="str">
            <v>MONTAJE  POLEA</v>
          </cell>
          <cell r="B111">
            <v>1</v>
          </cell>
          <cell r="C111">
            <v>38435</v>
          </cell>
          <cell r="D111">
            <v>38435</v>
          </cell>
          <cell r="E111">
            <v>4</v>
          </cell>
          <cell r="F111">
            <v>32</v>
          </cell>
          <cell r="G111">
            <v>2.0408163265306121E-2</v>
          </cell>
          <cell r="H111" t="str">
            <v>Prog Acum.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1</v>
          </cell>
          <cell r="AS111">
            <v>1</v>
          </cell>
          <cell r="AT111">
            <v>1</v>
          </cell>
          <cell r="AU111">
            <v>1</v>
          </cell>
          <cell r="AV111">
            <v>1</v>
          </cell>
          <cell r="AW111">
            <v>1</v>
          </cell>
          <cell r="AX111">
            <v>1</v>
          </cell>
          <cell r="AY111">
            <v>1</v>
          </cell>
          <cell r="AZ111">
            <v>1</v>
          </cell>
          <cell r="BA111">
            <v>1</v>
          </cell>
          <cell r="BB111">
            <v>1</v>
          </cell>
          <cell r="BC111">
            <v>1</v>
          </cell>
          <cell r="BD111">
            <v>1</v>
          </cell>
          <cell r="BE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J111">
            <v>1</v>
          </cell>
          <cell r="BK111">
            <v>1</v>
          </cell>
          <cell r="BL111">
            <v>1</v>
          </cell>
          <cell r="BM111">
            <v>1</v>
          </cell>
          <cell r="BN111">
            <v>1</v>
          </cell>
          <cell r="BO111">
            <v>1</v>
          </cell>
          <cell r="BP111">
            <v>1</v>
          </cell>
          <cell r="BQ111">
            <v>1</v>
          </cell>
          <cell r="BR111">
            <v>1</v>
          </cell>
          <cell r="BS111">
            <v>1</v>
          </cell>
          <cell r="BT111">
            <v>1</v>
          </cell>
          <cell r="BU111">
            <v>1</v>
          </cell>
          <cell r="BV111">
            <v>1</v>
          </cell>
          <cell r="BW111">
            <v>1</v>
          </cell>
          <cell r="BX111">
            <v>1</v>
          </cell>
          <cell r="BY111">
            <v>1</v>
          </cell>
          <cell r="BZ111">
            <v>1</v>
          </cell>
          <cell r="CA111">
            <v>1</v>
          </cell>
          <cell r="CB111">
            <v>1</v>
          </cell>
          <cell r="CC111">
            <v>1</v>
          </cell>
          <cell r="CD111">
            <v>1</v>
          </cell>
          <cell r="CE111">
            <v>1</v>
          </cell>
          <cell r="CF111">
            <v>1</v>
          </cell>
          <cell r="CG111">
            <v>1</v>
          </cell>
          <cell r="CH111">
            <v>1</v>
          </cell>
          <cell r="CI111">
            <v>1</v>
          </cell>
          <cell r="CJ111">
            <v>1</v>
          </cell>
          <cell r="CK111">
            <v>1</v>
          </cell>
          <cell r="CL111">
            <v>1</v>
          </cell>
          <cell r="CM111">
            <v>1</v>
          </cell>
          <cell r="CN111">
            <v>1</v>
          </cell>
          <cell r="CO111">
            <v>1</v>
          </cell>
          <cell r="CP111">
            <v>1</v>
          </cell>
          <cell r="CQ111">
            <v>1</v>
          </cell>
          <cell r="CR111">
            <v>1</v>
          </cell>
          <cell r="CS111">
            <v>1</v>
          </cell>
          <cell r="CT111">
            <v>1</v>
          </cell>
          <cell r="CU111">
            <v>1</v>
          </cell>
          <cell r="CV111">
            <v>1</v>
          </cell>
          <cell r="CW111">
            <v>1</v>
          </cell>
          <cell r="CX111">
            <v>1</v>
          </cell>
          <cell r="CY111">
            <v>1</v>
          </cell>
          <cell r="CZ111">
            <v>1</v>
          </cell>
          <cell r="DA111">
            <v>1</v>
          </cell>
          <cell r="DB111">
            <v>1</v>
          </cell>
          <cell r="DC111">
            <v>1</v>
          </cell>
          <cell r="DD111">
            <v>1</v>
          </cell>
          <cell r="DE111">
            <v>1</v>
          </cell>
          <cell r="DF111">
            <v>1</v>
          </cell>
          <cell r="DG111">
            <v>1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1</v>
          </cell>
          <cell r="DM111">
            <v>1</v>
          </cell>
          <cell r="DN111">
            <v>1</v>
          </cell>
          <cell r="DO111">
            <v>1</v>
          </cell>
          <cell r="DP111">
            <v>1</v>
          </cell>
          <cell r="DQ111">
            <v>1</v>
          </cell>
          <cell r="DR111">
            <v>1</v>
          </cell>
          <cell r="DS111">
            <v>1</v>
          </cell>
          <cell r="DT111">
            <v>1</v>
          </cell>
          <cell r="DU111">
            <v>1</v>
          </cell>
          <cell r="DV111">
            <v>1</v>
          </cell>
          <cell r="DW111">
            <v>1</v>
          </cell>
          <cell r="DX111">
            <v>1</v>
          </cell>
          <cell r="DY111">
            <v>1</v>
          </cell>
        </row>
        <row r="112">
          <cell r="H112" t="str">
            <v>Ejec. Acum.</v>
          </cell>
        </row>
        <row r="113">
          <cell r="A113" t="str">
            <v>CABLEADO MOTOR-BOTONERA</v>
          </cell>
          <cell r="B113">
            <v>1</v>
          </cell>
          <cell r="C113">
            <v>38436</v>
          </cell>
          <cell r="D113">
            <v>38436</v>
          </cell>
          <cell r="E113">
            <v>3</v>
          </cell>
          <cell r="F113">
            <v>24</v>
          </cell>
          <cell r="G113">
            <v>1.5306122448979591E-2</v>
          </cell>
          <cell r="H113" t="str">
            <v>Prog Acum.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1</v>
          </cell>
          <cell r="AT113">
            <v>1</v>
          </cell>
          <cell r="AU113">
            <v>1</v>
          </cell>
          <cell r="AV113">
            <v>1</v>
          </cell>
          <cell r="AW113">
            <v>1</v>
          </cell>
          <cell r="AX113">
            <v>1</v>
          </cell>
          <cell r="AY113">
            <v>1</v>
          </cell>
          <cell r="AZ113">
            <v>1</v>
          </cell>
          <cell r="BA113">
            <v>1</v>
          </cell>
          <cell r="BB113">
            <v>1</v>
          </cell>
          <cell r="BC113">
            <v>1</v>
          </cell>
          <cell r="BD113">
            <v>1</v>
          </cell>
          <cell r="BE113">
            <v>1</v>
          </cell>
          <cell r="BF113">
            <v>1</v>
          </cell>
          <cell r="BG113">
            <v>1</v>
          </cell>
          <cell r="BH113">
            <v>1</v>
          </cell>
          <cell r="BI113">
            <v>1</v>
          </cell>
          <cell r="BJ113">
            <v>1</v>
          </cell>
          <cell r="BK113">
            <v>1</v>
          </cell>
          <cell r="BL113">
            <v>1</v>
          </cell>
          <cell r="BM113">
            <v>1</v>
          </cell>
          <cell r="BN113">
            <v>1</v>
          </cell>
          <cell r="BO113">
            <v>1</v>
          </cell>
          <cell r="BP113">
            <v>1</v>
          </cell>
          <cell r="BQ113">
            <v>1</v>
          </cell>
          <cell r="BR113">
            <v>1</v>
          </cell>
          <cell r="BS113">
            <v>1</v>
          </cell>
          <cell r="BT113">
            <v>1</v>
          </cell>
          <cell r="BU113">
            <v>1</v>
          </cell>
          <cell r="BV113">
            <v>1</v>
          </cell>
          <cell r="BW113">
            <v>1</v>
          </cell>
          <cell r="BX113">
            <v>1</v>
          </cell>
          <cell r="BY113">
            <v>1</v>
          </cell>
          <cell r="BZ113">
            <v>1</v>
          </cell>
          <cell r="CA113">
            <v>1</v>
          </cell>
          <cell r="CB113">
            <v>1</v>
          </cell>
          <cell r="CC113">
            <v>1</v>
          </cell>
          <cell r="CD113">
            <v>1</v>
          </cell>
          <cell r="CE113">
            <v>1</v>
          </cell>
          <cell r="CF113">
            <v>1</v>
          </cell>
          <cell r="CG113">
            <v>1</v>
          </cell>
          <cell r="CH113">
            <v>1</v>
          </cell>
          <cell r="CI113">
            <v>1</v>
          </cell>
          <cell r="CJ113">
            <v>1</v>
          </cell>
          <cell r="CK113">
            <v>1</v>
          </cell>
          <cell r="CL113">
            <v>1</v>
          </cell>
          <cell r="CM113">
            <v>1</v>
          </cell>
          <cell r="CN113">
            <v>1</v>
          </cell>
          <cell r="CO113">
            <v>1</v>
          </cell>
          <cell r="CP113">
            <v>1</v>
          </cell>
          <cell r="CQ113">
            <v>1</v>
          </cell>
          <cell r="CR113">
            <v>1</v>
          </cell>
          <cell r="CS113">
            <v>1</v>
          </cell>
          <cell r="CT113">
            <v>1</v>
          </cell>
          <cell r="CU113">
            <v>1</v>
          </cell>
          <cell r="CV113">
            <v>1</v>
          </cell>
          <cell r="CW113">
            <v>1</v>
          </cell>
          <cell r="CX113">
            <v>1</v>
          </cell>
          <cell r="CY113">
            <v>1</v>
          </cell>
          <cell r="CZ113">
            <v>1</v>
          </cell>
          <cell r="DA113">
            <v>1</v>
          </cell>
          <cell r="DB113">
            <v>1</v>
          </cell>
          <cell r="DC113">
            <v>1</v>
          </cell>
          <cell r="DD113">
            <v>1</v>
          </cell>
          <cell r="DE113">
            <v>1</v>
          </cell>
          <cell r="DF113">
            <v>1</v>
          </cell>
          <cell r="DG113">
            <v>1</v>
          </cell>
          <cell r="DH113">
            <v>1</v>
          </cell>
          <cell r="DI113">
            <v>1</v>
          </cell>
          <cell r="DJ113">
            <v>1</v>
          </cell>
          <cell r="DK113">
            <v>1</v>
          </cell>
          <cell r="DL113">
            <v>1</v>
          </cell>
          <cell r="DM113">
            <v>1</v>
          </cell>
          <cell r="DN113">
            <v>1</v>
          </cell>
          <cell r="DO113">
            <v>1</v>
          </cell>
          <cell r="DP113">
            <v>1</v>
          </cell>
          <cell r="DQ113">
            <v>1</v>
          </cell>
          <cell r="DR113">
            <v>1</v>
          </cell>
          <cell r="DS113">
            <v>1</v>
          </cell>
          <cell r="DT113">
            <v>1</v>
          </cell>
          <cell r="DU113">
            <v>1</v>
          </cell>
          <cell r="DV113">
            <v>1</v>
          </cell>
          <cell r="DW113">
            <v>1</v>
          </cell>
          <cell r="DX113">
            <v>1</v>
          </cell>
          <cell r="DY113">
            <v>1</v>
          </cell>
        </row>
        <row r="114">
          <cell r="H114" t="str">
            <v>Ejec. Acum.</v>
          </cell>
        </row>
        <row r="115">
          <cell r="A115" t="str">
            <v>PUESTA ATIERRA</v>
          </cell>
          <cell r="B115">
            <v>1</v>
          </cell>
          <cell r="C115">
            <v>38436</v>
          </cell>
          <cell r="D115">
            <v>38436</v>
          </cell>
          <cell r="E115">
            <v>4</v>
          </cell>
          <cell r="F115">
            <v>32</v>
          </cell>
          <cell r="G115">
            <v>2.0408163265306121E-2</v>
          </cell>
          <cell r="H115" t="str">
            <v>Prog Acum.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1</v>
          </cell>
          <cell r="AT115">
            <v>1</v>
          </cell>
          <cell r="AU115">
            <v>1</v>
          </cell>
          <cell r="AV115">
            <v>1</v>
          </cell>
          <cell r="AW115">
            <v>1</v>
          </cell>
          <cell r="AX115">
            <v>1</v>
          </cell>
          <cell r="AY115">
            <v>1</v>
          </cell>
          <cell r="AZ115">
            <v>1</v>
          </cell>
          <cell r="BA115">
            <v>1</v>
          </cell>
          <cell r="BB115">
            <v>1</v>
          </cell>
          <cell r="BC115">
            <v>1</v>
          </cell>
          <cell r="BD115">
            <v>1</v>
          </cell>
          <cell r="BE115">
            <v>1</v>
          </cell>
          <cell r="BF115">
            <v>1</v>
          </cell>
          <cell r="BG115">
            <v>1</v>
          </cell>
          <cell r="BH115">
            <v>1</v>
          </cell>
          <cell r="BI115">
            <v>1</v>
          </cell>
          <cell r="BJ115">
            <v>1</v>
          </cell>
          <cell r="BK115">
            <v>1</v>
          </cell>
          <cell r="BL115">
            <v>1</v>
          </cell>
          <cell r="BM115">
            <v>1</v>
          </cell>
          <cell r="BN115">
            <v>1</v>
          </cell>
          <cell r="BO115">
            <v>1</v>
          </cell>
          <cell r="BP115">
            <v>1</v>
          </cell>
          <cell r="BQ115">
            <v>1</v>
          </cell>
          <cell r="BR115">
            <v>1</v>
          </cell>
          <cell r="BS115">
            <v>1</v>
          </cell>
          <cell r="BT115">
            <v>1</v>
          </cell>
          <cell r="BU115">
            <v>1</v>
          </cell>
          <cell r="BV115">
            <v>1</v>
          </cell>
          <cell r="BW115">
            <v>1</v>
          </cell>
          <cell r="BX115">
            <v>1</v>
          </cell>
          <cell r="BY115">
            <v>1</v>
          </cell>
          <cell r="BZ115">
            <v>1</v>
          </cell>
          <cell r="CA115">
            <v>1</v>
          </cell>
          <cell r="CB115">
            <v>1</v>
          </cell>
          <cell r="CC115">
            <v>1</v>
          </cell>
          <cell r="CD115">
            <v>1</v>
          </cell>
          <cell r="CE115">
            <v>1</v>
          </cell>
          <cell r="CF115">
            <v>1</v>
          </cell>
          <cell r="CG115">
            <v>1</v>
          </cell>
          <cell r="CH115">
            <v>1</v>
          </cell>
          <cell r="CI115">
            <v>1</v>
          </cell>
          <cell r="CJ115">
            <v>1</v>
          </cell>
          <cell r="CK115">
            <v>1</v>
          </cell>
          <cell r="CL115">
            <v>1</v>
          </cell>
          <cell r="CM115">
            <v>1</v>
          </cell>
          <cell r="CN115">
            <v>1</v>
          </cell>
          <cell r="CO115">
            <v>1</v>
          </cell>
          <cell r="CP115">
            <v>1</v>
          </cell>
          <cell r="CQ115">
            <v>1</v>
          </cell>
          <cell r="CR115">
            <v>1</v>
          </cell>
          <cell r="CS115">
            <v>1</v>
          </cell>
          <cell r="CT115">
            <v>1</v>
          </cell>
          <cell r="CU115">
            <v>1</v>
          </cell>
          <cell r="CV115">
            <v>1</v>
          </cell>
          <cell r="CW115">
            <v>1</v>
          </cell>
          <cell r="CX115">
            <v>1</v>
          </cell>
          <cell r="CY115">
            <v>1</v>
          </cell>
          <cell r="CZ115">
            <v>1</v>
          </cell>
          <cell r="DA115">
            <v>1</v>
          </cell>
          <cell r="DB115">
            <v>1</v>
          </cell>
          <cell r="DC115">
            <v>1</v>
          </cell>
          <cell r="DD115">
            <v>1</v>
          </cell>
          <cell r="DE115">
            <v>1</v>
          </cell>
          <cell r="DF115">
            <v>1</v>
          </cell>
          <cell r="DG115">
            <v>1</v>
          </cell>
          <cell r="DH115">
            <v>1</v>
          </cell>
          <cell r="DI115">
            <v>1</v>
          </cell>
          <cell r="DJ115">
            <v>1</v>
          </cell>
          <cell r="DK115">
            <v>1</v>
          </cell>
          <cell r="DL115">
            <v>1</v>
          </cell>
          <cell r="DM115">
            <v>1</v>
          </cell>
          <cell r="DN115">
            <v>1</v>
          </cell>
          <cell r="DO115">
            <v>1</v>
          </cell>
          <cell r="DP115">
            <v>1</v>
          </cell>
          <cell r="DQ115">
            <v>1</v>
          </cell>
          <cell r="DR115">
            <v>1</v>
          </cell>
          <cell r="DS115">
            <v>1</v>
          </cell>
          <cell r="DT115">
            <v>1</v>
          </cell>
          <cell r="DU115">
            <v>1</v>
          </cell>
          <cell r="DV115">
            <v>1</v>
          </cell>
          <cell r="DW115">
            <v>1</v>
          </cell>
          <cell r="DX115">
            <v>1</v>
          </cell>
          <cell r="DY115">
            <v>1</v>
          </cell>
        </row>
        <row r="116">
          <cell r="H116" t="str">
            <v>Ejec. Acum.</v>
          </cell>
        </row>
        <row r="117">
          <cell r="A117" t="str">
            <v>PRUEBAS</v>
          </cell>
          <cell r="B117">
            <v>1</v>
          </cell>
          <cell r="C117">
            <v>38436</v>
          </cell>
          <cell r="D117">
            <v>38436</v>
          </cell>
          <cell r="E117">
            <v>3</v>
          </cell>
          <cell r="F117">
            <v>24</v>
          </cell>
          <cell r="G117">
            <v>1.5306122448979591E-2</v>
          </cell>
          <cell r="H117" t="str">
            <v>Prog Acum.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1</v>
          </cell>
          <cell r="AT117">
            <v>1</v>
          </cell>
          <cell r="AU117">
            <v>1</v>
          </cell>
          <cell r="AV117">
            <v>1</v>
          </cell>
          <cell r="AW117">
            <v>1</v>
          </cell>
          <cell r="AX117">
            <v>1</v>
          </cell>
          <cell r="AY117">
            <v>1</v>
          </cell>
          <cell r="AZ117">
            <v>1</v>
          </cell>
          <cell r="BA117">
            <v>1</v>
          </cell>
          <cell r="BB117">
            <v>1</v>
          </cell>
          <cell r="BC117">
            <v>1</v>
          </cell>
          <cell r="BD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  <cell r="BN117">
            <v>1</v>
          </cell>
          <cell r="BO117">
            <v>1</v>
          </cell>
          <cell r="BP117">
            <v>1</v>
          </cell>
          <cell r="BQ117">
            <v>1</v>
          </cell>
          <cell r="BR117">
            <v>1</v>
          </cell>
          <cell r="BS117">
            <v>1</v>
          </cell>
          <cell r="BT117">
            <v>1</v>
          </cell>
          <cell r="BU117">
            <v>1</v>
          </cell>
          <cell r="BV117">
            <v>1</v>
          </cell>
          <cell r="BW117">
            <v>1</v>
          </cell>
          <cell r="BX117">
            <v>1</v>
          </cell>
          <cell r="BY117">
            <v>1</v>
          </cell>
          <cell r="BZ117">
            <v>1</v>
          </cell>
          <cell r="CA117">
            <v>1</v>
          </cell>
          <cell r="CB117">
            <v>1</v>
          </cell>
          <cell r="CC117">
            <v>1</v>
          </cell>
          <cell r="CD117">
            <v>1</v>
          </cell>
          <cell r="CE117">
            <v>1</v>
          </cell>
          <cell r="CF117">
            <v>1</v>
          </cell>
          <cell r="CG117">
            <v>1</v>
          </cell>
          <cell r="CH117">
            <v>1</v>
          </cell>
          <cell r="CI117">
            <v>1</v>
          </cell>
          <cell r="CJ117">
            <v>1</v>
          </cell>
          <cell r="CK117">
            <v>1</v>
          </cell>
          <cell r="CL117">
            <v>1</v>
          </cell>
          <cell r="CM117">
            <v>1</v>
          </cell>
          <cell r="CN117">
            <v>1</v>
          </cell>
          <cell r="CO117">
            <v>1</v>
          </cell>
          <cell r="CP117">
            <v>1</v>
          </cell>
          <cell r="CQ117">
            <v>1</v>
          </cell>
          <cell r="CR117">
            <v>1</v>
          </cell>
          <cell r="CS117">
            <v>1</v>
          </cell>
          <cell r="CT117">
            <v>1</v>
          </cell>
          <cell r="CU117">
            <v>1</v>
          </cell>
          <cell r="CV117">
            <v>1</v>
          </cell>
          <cell r="CW117">
            <v>1</v>
          </cell>
          <cell r="CX117">
            <v>1</v>
          </cell>
          <cell r="CY117">
            <v>1</v>
          </cell>
          <cell r="CZ117">
            <v>1</v>
          </cell>
          <cell r="DA117">
            <v>1</v>
          </cell>
          <cell r="DB117">
            <v>1</v>
          </cell>
          <cell r="DC117">
            <v>1</v>
          </cell>
          <cell r="DD117">
            <v>1</v>
          </cell>
          <cell r="DE117">
            <v>1</v>
          </cell>
          <cell r="DF117">
            <v>1</v>
          </cell>
          <cell r="DG117">
            <v>1</v>
          </cell>
          <cell r="DH117">
            <v>1</v>
          </cell>
          <cell r="DI117">
            <v>1</v>
          </cell>
          <cell r="DJ117">
            <v>1</v>
          </cell>
          <cell r="DK117">
            <v>1</v>
          </cell>
          <cell r="DL117">
            <v>1</v>
          </cell>
          <cell r="DM117">
            <v>1</v>
          </cell>
          <cell r="DN117">
            <v>1</v>
          </cell>
          <cell r="DO117">
            <v>1</v>
          </cell>
          <cell r="DP117">
            <v>1</v>
          </cell>
          <cell r="DQ117">
            <v>1</v>
          </cell>
          <cell r="DR117">
            <v>1</v>
          </cell>
          <cell r="DS117">
            <v>1</v>
          </cell>
          <cell r="DT117">
            <v>1</v>
          </cell>
          <cell r="DU117">
            <v>1</v>
          </cell>
          <cell r="DV117">
            <v>1</v>
          </cell>
          <cell r="DW117">
            <v>1</v>
          </cell>
          <cell r="DX117">
            <v>1</v>
          </cell>
          <cell r="DY117">
            <v>1</v>
          </cell>
        </row>
        <row r="118">
          <cell r="H118" t="str">
            <v>Ejec. Acum.</v>
          </cell>
        </row>
        <row r="119">
          <cell r="A119" t="str">
            <v>ENERGIZACION Y PUESTA EN MARCHA</v>
          </cell>
          <cell r="B119">
            <v>1</v>
          </cell>
          <cell r="C119">
            <v>38437</v>
          </cell>
          <cell r="D119">
            <v>38437</v>
          </cell>
          <cell r="E119">
            <v>4</v>
          </cell>
          <cell r="F119">
            <v>32</v>
          </cell>
          <cell r="G119">
            <v>2.0408163265306121E-2</v>
          </cell>
          <cell r="H119" t="str">
            <v>Prog Acum.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1</v>
          </cell>
          <cell r="AU119">
            <v>1</v>
          </cell>
          <cell r="AV119">
            <v>1</v>
          </cell>
          <cell r="AW119">
            <v>1</v>
          </cell>
          <cell r="AX119">
            <v>1</v>
          </cell>
          <cell r="AY119">
            <v>1</v>
          </cell>
          <cell r="AZ119">
            <v>1</v>
          </cell>
          <cell r="BA119">
            <v>1</v>
          </cell>
          <cell r="BB119">
            <v>1</v>
          </cell>
          <cell r="BC119">
            <v>1</v>
          </cell>
          <cell r="BD119">
            <v>1</v>
          </cell>
          <cell r="BE119">
            <v>1</v>
          </cell>
          <cell r="BF119">
            <v>1</v>
          </cell>
          <cell r="BG119">
            <v>1</v>
          </cell>
          <cell r="BH119">
            <v>1</v>
          </cell>
          <cell r="BI119">
            <v>1</v>
          </cell>
          <cell r="BJ119">
            <v>1</v>
          </cell>
          <cell r="BK119">
            <v>1</v>
          </cell>
          <cell r="BL119">
            <v>1</v>
          </cell>
          <cell r="BM119">
            <v>1</v>
          </cell>
          <cell r="BN119">
            <v>1</v>
          </cell>
          <cell r="BO119">
            <v>1</v>
          </cell>
          <cell r="BP119">
            <v>1</v>
          </cell>
          <cell r="BQ119">
            <v>1</v>
          </cell>
          <cell r="BR119">
            <v>1</v>
          </cell>
          <cell r="BS119">
            <v>1</v>
          </cell>
          <cell r="BT119">
            <v>1</v>
          </cell>
          <cell r="BU119">
            <v>1</v>
          </cell>
          <cell r="BV119">
            <v>1</v>
          </cell>
          <cell r="BW119">
            <v>1</v>
          </cell>
          <cell r="BX119">
            <v>1</v>
          </cell>
          <cell r="BY119">
            <v>1</v>
          </cell>
          <cell r="BZ119">
            <v>1</v>
          </cell>
          <cell r="CA119">
            <v>1</v>
          </cell>
          <cell r="CB119">
            <v>1</v>
          </cell>
          <cell r="CC119">
            <v>1</v>
          </cell>
          <cell r="CD119">
            <v>1</v>
          </cell>
          <cell r="CE119">
            <v>1</v>
          </cell>
          <cell r="CF119">
            <v>1</v>
          </cell>
          <cell r="CG119">
            <v>1</v>
          </cell>
          <cell r="CH119">
            <v>1</v>
          </cell>
          <cell r="CI119">
            <v>1</v>
          </cell>
          <cell r="CJ119">
            <v>1</v>
          </cell>
          <cell r="CK119">
            <v>1</v>
          </cell>
          <cell r="CL119">
            <v>1</v>
          </cell>
          <cell r="CM119">
            <v>1</v>
          </cell>
          <cell r="CN119">
            <v>1</v>
          </cell>
          <cell r="CO119">
            <v>1</v>
          </cell>
          <cell r="CP119">
            <v>1</v>
          </cell>
          <cell r="CQ119">
            <v>1</v>
          </cell>
          <cell r="CR119">
            <v>1</v>
          </cell>
          <cell r="CS119">
            <v>1</v>
          </cell>
          <cell r="CT119">
            <v>1</v>
          </cell>
          <cell r="CU119">
            <v>1</v>
          </cell>
          <cell r="CV119">
            <v>1</v>
          </cell>
          <cell r="CW119">
            <v>1</v>
          </cell>
          <cell r="CX119">
            <v>1</v>
          </cell>
          <cell r="CY119">
            <v>1</v>
          </cell>
          <cell r="CZ119">
            <v>1</v>
          </cell>
          <cell r="DA119">
            <v>1</v>
          </cell>
          <cell r="DB119">
            <v>1</v>
          </cell>
          <cell r="DC119">
            <v>1</v>
          </cell>
          <cell r="DD119">
            <v>1</v>
          </cell>
          <cell r="DE119">
            <v>1</v>
          </cell>
          <cell r="DF119">
            <v>1</v>
          </cell>
          <cell r="DG119">
            <v>1</v>
          </cell>
          <cell r="DH119">
            <v>1</v>
          </cell>
          <cell r="DI119">
            <v>1</v>
          </cell>
          <cell r="DJ119">
            <v>1</v>
          </cell>
          <cell r="DK119">
            <v>1</v>
          </cell>
          <cell r="DL119">
            <v>1</v>
          </cell>
          <cell r="DM119">
            <v>1</v>
          </cell>
          <cell r="DN119">
            <v>1</v>
          </cell>
          <cell r="DO119">
            <v>1</v>
          </cell>
          <cell r="DP119">
            <v>1</v>
          </cell>
          <cell r="DQ119">
            <v>1</v>
          </cell>
          <cell r="DR119">
            <v>1</v>
          </cell>
          <cell r="DS119">
            <v>1</v>
          </cell>
          <cell r="DT119">
            <v>1</v>
          </cell>
          <cell r="DU119">
            <v>1</v>
          </cell>
          <cell r="DV119">
            <v>1</v>
          </cell>
          <cell r="DW119">
            <v>1</v>
          </cell>
          <cell r="DX119">
            <v>1</v>
          </cell>
          <cell r="DY119">
            <v>1</v>
          </cell>
        </row>
        <row r="120">
          <cell r="G120" t="str">
            <v xml:space="preserve"> </v>
          </cell>
          <cell r="H120" t="str">
            <v>Ejec. Acum.</v>
          </cell>
        </row>
        <row r="121">
          <cell r="A121" t="str">
            <v>ACTIVIDADES FINALES</v>
          </cell>
          <cell r="B121">
            <v>3</v>
          </cell>
          <cell r="C121">
            <v>38450.291666666664</v>
          </cell>
          <cell r="D121">
            <v>38455.666666666664</v>
          </cell>
          <cell r="E121">
            <v>11</v>
          </cell>
          <cell r="F121">
            <v>88</v>
          </cell>
          <cell r="G121">
            <v>5.6122448979591837E-2</v>
          </cell>
          <cell r="H121" t="str">
            <v>Prog Acum.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0.99999999999999989</v>
          </cell>
          <cell r="AU121">
            <v>0.99999999999999989</v>
          </cell>
          <cell r="AV121">
            <v>0.99999999999999989</v>
          </cell>
          <cell r="AW121">
            <v>0.99999999999999989</v>
          </cell>
          <cell r="AX121">
            <v>0.99999999999999989</v>
          </cell>
          <cell r="AY121">
            <v>0.99999999999999989</v>
          </cell>
          <cell r="AZ121">
            <v>0.99999999999999989</v>
          </cell>
          <cell r="BA121">
            <v>0.99999999999999989</v>
          </cell>
          <cell r="BB121">
            <v>0.99999999999999989</v>
          </cell>
          <cell r="BC121">
            <v>0.99999999999999989</v>
          </cell>
          <cell r="BD121">
            <v>0.99999999999999989</v>
          </cell>
          <cell r="BE121">
            <v>0.99999999999999989</v>
          </cell>
          <cell r="BF121">
            <v>0.99999999999999989</v>
          </cell>
          <cell r="BG121">
            <v>0.99999999999999989</v>
          </cell>
          <cell r="BH121">
            <v>0.99999999999999989</v>
          </cell>
          <cell r="BI121">
            <v>0.99999999999999989</v>
          </cell>
          <cell r="BJ121">
            <v>0.99999999999999989</v>
          </cell>
          <cell r="BK121">
            <v>0.99999999999999989</v>
          </cell>
          <cell r="BL121">
            <v>0.99999999999999989</v>
          </cell>
          <cell r="BM121">
            <v>0.99999999999999989</v>
          </cell>
          <cell r="BN121">
            <v>0.99999999999999989</v>
          </cell>
          <cell r="BO121">
            <v>0.99999999999999989</v>
          </cell>
          <cell r="BP121">
            <v>0.99999999999999989</v>
          </cell>
          <cell r="BQ121">
            <v>0.99999999999999989</v>
          </cell>
          <cell r="BR121">
            <v>0.99999999999999989</v>
          </cell>
          <cell r="BS121">
            <v>0.99999999999999989</v>
          </cell>
          <cell r="BT121">
            <v>0.99999999999999989</v>
          </cell>
          <cell r="BU121">
            <v>0.99999999999999989</v>
          </cell>
          <cell r="BV121">
            <v>0.99999999999999989</v>
          </cell>
          <cell r="BW121">
            <v>0.99999999999999989</v>
          </cell>
          <cell r="BX121">
            <v>0.99999999999999989</v>
          </cell>
          <cell r="BY121">
            <v>0.99999999999999989</v>
          </cell>
          <cell r="BZ121">
            <v>0.99999999999999989</v>
          </cell>
          <cell r="CA121">
            <v>0.99999999999999989</v>
          </cell>
          <cell r="CB121">
            <v>0.99999999999999989</v>
          </cell>
          <cell r="CC121">
            <v>0.99999999999999989</v>
          </cell>
          <cell r="CD121">
            <v>0.99999999999999989</v>
          </cell>
          <cell r="CE121">
            <v>0.99999999999999989</v>
          </cell>
          <cell r="CF121">
            <v>0.99999999999999989</v>
          </cell>
          <cell r="CG121">
            <v>0.99999999999999989</v>
          </cell>
          <cell r="CH121">
            <v>0.99999999999999989</v>
          </cell>
          <cell r="CI121">
            <v>0.99999999999999989</v>
          </cell>
          <cell r="CJ121">
            <v>0.99999999999999989</v>
          </cell>
          <cell r="CK121">
            <v>0.99999999999999989</v>
          </cell>
          <cell r="CL121">
            <v>0.99999999999999989</v>
          </cell>
          <cell r="CM121">
            <v>0.99999999999999989</v>
          </cell>
          <cell r="CN121">
            <v>0.99999999999999989</v>
          </cell>
          <cell r="CO121">
            <v>0.99999999999999989</v>
          </cell>
          <cell r="CP121">
            <v>0.99999999999999989</v>
          </cell>
          <cell r="CQ121">
            <v>0.99999999999999989</v>
          </cell>
          <cell r="CR121">
            <v>0.99999999999999989</v>
          </cell>
          <cell r="CS121">
            <v>0.99999999999999989</v>
          </cell>
          <cell r="CT121">
            <v>0.99999999999999989</v>
          </cell>
          <cell r="CU121">
            <v>0.99999999999999989</v>
          </cell>
          <cell r="CV121">
            <v>0.99999999999999989</v>
          </cell>
          <cell r="CW121">
            <v>0.99999999999999989</v>
          </cell>
          <cell r="CX121">
            <v>0.99999999999999989</v>
          </cell>
          <cell r="CY121">
            <v>0.99999999999999989</v>
          </cell>
          <cell r="CZ121">
            <v>0.99999999999999989</v>
          </cell>
          <cell r="DA121">
            <v>0.99999999999999989</v>
          </cell>
          <cell r="DB121">
            <v>0.99999999999999989</v>
          </cell>
          <cell r="DC121">
            <v>0.99999999999999989</v>
          </cell>
          <cell r="DD121">
            <v>0.99999999999999989</v>
          </cell>
          <cell r="DE121">
            <v>0.99999999999999989</v>
          </cell>
          <cell r="DF121">
            <v>0.99999999999999989</v>
          </cell>
          <cell r="DG121">
            <v>0.99999999999999989</v>
          </cell>
          <cell r="DH121">
            <v>0.99999999999999989</v>
          </cell>
          <cell r="DI121">
            <v>0.99999999999999989</v>
          </cell>
          <cell r="DJ121">
            <v>0.99999999999999989</v>
          </cell>
          <cell r="DK121">
            <v>0.99999999999999989</v>
          </cell>
          <cell r="DL121">
            <v>0.99999999999999989</v>
          </cell>
          <cell r="DM121">
            <v>0.99999999999999989</v>
          </cell>
          <cell r="DN121">
            <v>0.99999999999999989</v>
          </cell>
          <cell r="DO121">
            <v>0.99999999999999989</v>
          </cell>
          <cell r="DP121">
            <v>0.99999999999999989</v>
          </cell>
          <cell r="DQ121">
            <v>0.99999999999999989</v>
          </cell>
          <cell r="DR121">
            <v>0.99999999999999989</v>
          </cell>
          <cell r="DS121">
            <v>0.99999999999999989</v>
          </cell>
          <cell r="DT121">
            <v>0.99999999999999989</v>
          </cell>
          <cell r="DU121">
            <v>0.99999999999999989</v>
          </cell>
          <cell r="DV121">
            <v>0.99999999999999989</v>
          </cell>
          <cell r="DW121">
            <v>0.99999999999999989</v>
          </cell>
          <cell r="DX121">
            <v>0.99999999999999989</v>
          </cell>
          <cell r="DY121">
            <v>0.99999999999999989</v>
          </cell>
        </row>
        <row r="122">
          <cell r="G122" t="str">
            <v xml:space="preserve"> </v>
          </cell>
          <cell r="H122" t="str">
            <v>Ejec. Acum.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</row>
        <row r="123">
          <cell r="A123" t="str">
            <v>PRUEBAS FINALES</v>
          </cell>
          <cell r="B123">
            <v>1</v>
          </cell>
          <cell r="C123">
            <v>38438</v>
          </cell>
          <cell r="D123">
            <v>38438</v>
          </cell>
          <cell r="E123">
            <v>4</v>
          </cell>
          <cell r="F123">
            <v>32</v>
          </cell>
          <cell r="G123">
            <v>2.0408163265306121E-2</v>
          </cell>
          <cell r="H123" t="str">
            <v>Prog Acum.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1</v>
          </cell>
          <cell r="AU123">
            <v>1</v>
          </cell>
          <cell r="AV123">
            <v>1</v>
          </cell>
          <cell r="AW123">
            <v>1</v>
          </cell>
          <cell r="AX123">
            <v>1</v>
          </cell>
          <cell r="AY123">
            <v>1</v>
          </cell>
          <cell r="AZ123">
            <v>1</v>
          </cell>
          <cell r="BA123">
            <v>1</v>
          </cell>
          <cell r="BB123">
            <v>1</v>
          </cell>
          <cell r="BC123">
            <v>1</v>
          </cell>
          <cell r="BD123">
            <v>1</v>
          </cell>
          <cell r="BE123">
            <v>1</v>
          </cell>
          <cell r="BF123">
            <v>1</v>
          </cell>
          <cell r="BG123">
            <v>1</v>
          </cell>
          <cell r="BH123">
            <v>1</v>
          </cell>
          <cell r="BI123">
            <v>1</v>
          </cell>
          <cell r="BJ123">
            <v>1</v>
          </cell>
          <cell r="BK123">
            <v>1</v>
          </cell>
          <cell r="BL123">
            <v>1</v>
          </cell>
          <cell r="BM123">
            <v>1</v>
          </cell>
          <cell r="BN123">
            <v>1</v>
          </cell>
          <cell r="BO123">
            <v>1</v>
          </cell>
          <cell r="BP123">
            <v>1</v>
          </cell>
          <cell r="BQ123">
            <v>1</v>
          </cell>
          <cell r="BR123">
            <v>1</v>
          </cell>
          <cell r="BS123">
            <v>1</v>
          </cell>
          <cell r="BT123">
            <v>1</v>
          </cell>
          <cell r="BU123">
            <v>1</v>
          </cell>
          <cell r="BV123">
            <v>1</v>
          </cell>
          <cell r="BW123">
            <v>1</v>
          </cell>
          <cell r="BX123">
            <v>1</v>
          </cell>
          <cell r="BY123">
            <v>1</v>
          </cell>
          <cell r="BZ123">
            <v>1</v>
          </cell>
          <cell r="CA123">
            <v>1</v>
          </cell>
          <cell r="CB123">
            <v>1</v>
          </cell>
          <cell r="CC123">
            <v>1</v>
          </cell>
          <cell r="CD123">
            <v>1</v>
          </cell>
          <cell r="CE123">
            <v>1</v>
          </cell>
          <cell r="CF123">
            <v>1</v>
          </cell>
          <cell r="CG123">
            <v>1</v>
          </cell>
          <cell r="CH123">
            <v>1</v>
          </cell>
          <cell r="CI123">
            <v>1</v>
          </cell>
          <cell r="CJ123">
            <v>1</v>
          </cell>
          <cell r="CK123">
            <v>1</v>
          </cell>
          <cell r="CL123">
            <v>1</v>
          </cell>
          <cell r="CM123">
            <v>1</v>
          </cell>
          <cell r="CN123">
            <v>1</v>
          </cell>
          <cell r="CO123">
            <v>1</v>
          </cell>
          <cell r="CP123">
            <v>1</v>
          </cell>
          <cell r="CQ123">
            <v>1</v>
          </cell>
          <cell r="CR123">
            <v>1</v>
          </cell>
          <cell r="CS123">
            <v>1</v>
          </cell>
          <cell r="CT123">
            <v>1</v>
          </cell>
          <cell r="CU123">
            <v>1</v>
          </cell>
          <cell r="CV123">
            <v>1</v>
          </cell>
          <cell r="CW123">
            <v>1</v>
          </cell>
          <cell r="CX123">
            <v>1</v>
          </cell>
          <cell r="CY123">
            <v>1</v>
          </cell>
          <cell r="CZ123">
            <v>1</v>
          </cell>
          <cell r="DA123">
            <v>1</v>
          </cell>
          <cell r="DB123">
            <v>1</v>
          </cell>
          <cell r="DC123">
            <v>1</v>
          </cell>
          <cell r="DD123">
            <v>1</v>
          </cell>
          <cell r="DE123">
            <v>1</v>
          </cell>
          <cell r="DF123">
            <v>1</v>
          </cell>
          <cell r="DG123">
            <v>1</v>
          </cell>
          <cell r="DH123">
            <v>1</v>
          </cell>
          <cell r="DI123">
            <v>1</v>
          </cell>
          <cell r="DJ123">
            <v>1</v>
          </cell>
          <cell r="DK123">
            <v>1</v>
          </cell>
          <cell r="DL123">
            <v>1</v>
          </cell>
          <cell r="DM123">
            <v>1</v>
          </cell>
          <cell r="DN123">
            <v>1</v>
          </cell>
          <cell r="DO123">
            <v>1</v>
          </cell>
          <cell r="DP123">
            <v>1</v>
          </cell>
          <cell r="DQ123">
            <v>1</v>
          </cell>
          <cell r="DR123">
            <v>1</v>
          </cell>
          <cell r="DS123">
            <v>1</v>
          </cell>
          <cell r="DT123">
            <v>1</v>
          </cell>
          <cell r="DU123">
            <v>1</v>
          </cell>
          <cell r="DV123">
            <v>1</v>
          </cell>
          <cell r="DW123">
            <v>1</v>
          </cell>
          <cell r="DX123">
            <v>1</v>
          </cell>
          <cell r="DY123">
            <v>1</v>
          </cell>
        </row>
        <row r="124">
          <cell r="G124" t="str">
            <v xml:space="preserve"> </v>
          </cell>
          <cell r="H124" t="str">
            <v>Ejec. Acum.</v>
          </cell>
        </row>
        <row r="125">
          <cell r="A125" t="str">
            <v>PLANOS AS BUILT</v>
          </cell>
          <cell r="B125">
            <v>1</v>
          </cell>
          <cell r="C125">
            <v>38439</v>
          </cell>
          <cell r="D125">
            <v>38439</v>
          </cell>
          <cell r="E125">
            <v>3</v>
          </cell>
          <cell r="F125">
            <v>24</v>
          </cell>
          <cell r="G125">
            <v>1.5306122448979591E-2</v>
          </cell>
          <cell r="H125" t="str">
            <v>Prog Acum.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1</v>
          </cell>
          <cell r="AU125">
            <v>1</v>
          </cell>
          <cell r="AV125">
            <v>1</v>
          </cell>
          <cell r="AW125">
            <v>1</v>
          </cell>
          <cell r="AX125">
            <v>1</v>
          </cell>
          <cell r="AY125">
            <v>1</v>
          </cell>
          <cell r="AZ125">
            <v>1</v>
          </cell>
          <cell r="BA125">
            <v>1</v>
          </cell>
          <cell r="BB125">
            <v>1</v>
          </cell>
          <cell r="BC125">
            <v>1</v>
          </cell>
          <cell r="BD125">
            <v>1</v>
          </cell>
          <cell r="BE125">
            <v>1</v>
          </cell>
          <cell r="BF125">
            <v>1</v>
          </cell>
          <cell r="BG125">
            <v>1</v>
          </cell>
          <cell r="BH125">
            <v>1</v>
          </cell>
          <cell r="BI125">
            <v>1</v>
          </cell>
          <cell r="BJ125">
            <v>1</v>
          </cell>
          <cell r="BK125">
            <v>1</v>
          </cell>
          <cell r="BL125">
            <v>1</v>
          </cell>
          <cell r="BM125">
            <v>1</v>
          </cell>
          <cell r="BN125">
            <v>1</v>
          </cell>
          <cell r="BO125">
            <v>1</v>
          </cell>
          <cell r="BP125">
            <v>1</v>
          </cell>
          <cell r="BQ125">
            <v>1</v>
          </cell>
          <cell r="BR125">
            <v>1</v>
          </cell>
          <cell r="BS125">
            <v>1</v>
          </cell>
          <cell r="BT125">
            <v>1</v>
          </cell>
          <cell r="BU125">
            <v>1</v>
          </cell>
          <cell r="BV125">
            <v>1</v>
          </cell>
          <cell r="BW125">
            <v>1</v>
          </cell>
          <cell r="BX125">
            <v>1</v>
          </cell>
          <cell r="BY125">
            <v>1</v>
          </cell>
          <cell r="BZ125">
            <v>1</v>
          </cell>
          <cell r="CA125">
            <v>1</v>
          </cell>
          <cell r="CB125">
            <v>1</v>
          </cell>
          <cell r="CC125">
            <v>1</v>
          </cell>
          <cell r="CD125">
            <v>1</v>
          </cell>
          <cell r="CE125">
            <v>1</v>
          </cell>
          <cell r="CF125">
            <v>1</v>
          </cell>
          <cell r="CG125">
            <v>1</v>
          </cell>
          <cell r="CH125">
            <v>1</v>
          </cell>
          <cell r="CI125">
            <v>1</v>
          </cell>
          <cell r="CJ125">
            <v>1</v>
          </cell>
          <cell r="CK125">
            <v>1</v>
          </cell>
          <cell r="CL125">
            <v>1</v>
          </cell>
          <cell r="CM125">
            <v>1</v>
          </cell>
          <cell r="CN125">
            <v>1</v>
          </cell>
          <cell r="CO125">
            <v>1</v>
          </cell>
          <cell r="CP125">
            <v>1</v>
          </cell>
          <cell r="CQ125">
            <v>1</v>
          </cell>
          <cell r="CR125">
            <v>1</v>
          </cell>
          <cell r="CS125">
            <v>1</v>
          </cell>
          <cell r="CT125">
            <v>1</v>
          </cell>
          <cell r="CU125">
            <v>1</v>
          </cell>
          <cell r="CV125">
            <v>1</v>
          </cell>
          <cell r="CW125">
            <v>1</v>
          </cell>
          <cell r="CX125">
            <v>1</v>
          </cell>
          <cell r="CY125">
            <v>1</v>
          </cell>
          <cell r="CZ125">
            <v>1</v>
          </cell>
          <cell r="DA125">
            <v>1</v>
          </cell>
          <cell r="DB125">
            <v>1</v>
          </cell>
          <cell r="DC125">
            <v>1</v>
          </cell>
          <cell r="DD125">
            <v>1</v>
          </cell>
          <cell r="DE125">
            <v>1</v>
          </cell>
          <cell r="DF125">
            <v>1</v>
          </cell>
          <cell r="DG125">
            <v>1</v>
          </cell>
          <cell r="DH125">
            <v>1</v>
          </cell>
          <cell r="DI125">
            <v>1</v>
          </cell>
          <cell r="DJ125">
            <v>1</v>
          </cell>
          <cell r="DK125">
            <v>1</v>
          </cell>
          <cell r="DL125">
            <v>1</v>
          </cell>
          <cell r="DM125">
            <v>1</v>
          </cell>
          <cell r="DN125">
            <v>1</v>
          </cell>
          <cell r="DO125">
            <v>1</v>
          </cell>
          <cell r="DP125">
            <v>1</v>
          </cell>
          <cell r="DQ125">
            <v>1</v>
          </cell>
          <cell r="DR125">
            <v>1</v>
          </cell>
          <cell r="DS125">
            <v>1</v>
          </cell>
          <cell r="DT125">
            <v>1</v>
          </cell>
          <cell r="DU125">
            <v>1</v>
          </cell>
          <cell r="DV125">
            <v>1</v>
          </cell>
          <cell r="DW125">
            <v>1</v>
          </cell>
          <cell r="DX125">
            <v>1</v>
          </cell>
          <cell r="DY125">
            <v>1</v>
          </cell>
        </row>
        <row r="126">
          <cell r="G126" t="str">
            <v xml:space="preserve"> </v>
          </cell>
          <cell r="H126" t="str">
            <v>Ejec. Acum.</v>
          </cell>
        </row>
        <row r="127">
          <cell r="A127" t="str">
            <v>DOSSIER</v>
          </cell>
          <cell r="B127">
            <v>1</v>
          </cell>
          <cell r="C127">
            <v>38440</v>
          </cell>
          <cell r="D127">
            <v>38440</v>
          </cell>
          <cell r="E127">
            <v>4</v>
          </cell>
          <cell r="F127">
            <v>32</v>
          </cell>
          <cell r="G127">
            <v>2.0408163265306121E-2</v>
          </cell>
          <cell r="H127" t="str">
            <v>Prog Acum.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1</v>
          </cell>
          <cell r="AU127">
            <v>1</v>
          </cell>
          <cell r="AV127">
            <v>1</v>
          </cell>
          <cell r="AW127">
            <v>1</v>
          </cell>
          <cell r="AX127">
            <v>1</v>
          </cell>
          <cell r="AY127">
            <v>1</v>
          </cell>
          <cell r="AZ127">
            <v>1</v>
          </cell>
          <cell r="BA127">
            <v>1</v>
          </cell>
          <cell r="BB127">
            <v>1</v>
          </cell>
          <cell r="BC127">
            <v>1</v>
          </cell>
          <cell r="BD127">
            <v>1</v>
          </cell>
          <cell r="BE127">
            <v>1</v>
          </cell>
          <cell r="BF127">
            <v>1</v>
          </cell>
          <cell r="BG127">
            <v>1</v>
          </cell>
          <cell r="BH127">
            <v>1</v>
          </cell>
          <cell r="BI127">
            <v>1</v>
          </cell>
          <cell r="BJ127">
            <v>1</v>
          </cell>
          <cell r="BK127">
            <v>1</v>
          </cell>
          <cell r="BL127">
            <v>1</v>
          </cell>
          <cell r="BM127">
            <v>1</v>
          </cell>
          <cell r="BN127">
            <v>1</v>
          </cell>
          <cell r="BO127">
            <v>1</v>
          </cell>
          <cell r="BP127">
            <v>1</v>
          </cell>
          <cell r="BQ127">
            <v>1</v>
          </cell>
          <cell r="BR127">
            <v>1</v>
          </cell>
          <cell r="BS127">
            <v>1</v>
          </cell>
          <cell r="BT127">
            <v>1</v>
          </cell>
          <cell r="BU127">
            <v>1</v>
          </cell>
          <cell r="BV127">
            <v>1</v>
          </cell>
          <cell r="BW127">
            <v>1</v>
          </cell>
          <cell r="BX127">
            <v>1</v>
          </cell>
          <cell r="BY127">
            <v>1</v>
          </cell>
          <cell r="BZ127">
            <v>1</v>
          </cell>
          <cell r="CA127">
            <v>1</v>
          </cell>
          <cell r="CB127">
            <v>1</v>
          </cell>
          <cell r="CC127">
            <v>1</v>
          </cell>
          <cell r="CD127">
            <v>1</v>
          </cell>
          <cell r="CE127">
            <v>1</v>
          </cell>
          <cell r="CF127">
            <v>1</v>
          </cell>
          <cell r="CG127">
            <v>1</v>
          </cell>
          <cell r="CH127">
            <v>1</v>
          </cell>
          <cell r="CI127">
            <v>1</v>
          </cell>
          <cell r="CJ127">
            <v>1</v>
          </cell>
          <cell r="CK127">
            <v>1</v>
          </cell>
          <cell r="CL127">
            <v>1</v>
          </cell>
          <cell r="CM127">
            <v>1</v>
          </cell>
          <cell r="CN127">
            <v>1</v>
          </cell>
          <cell r="CO127">
            <v>1</v>
          </cell>
          <cell r="CP127">
            <v>1</v>
          </cell>
          <cell r="CQ127">
            <v>1</v>
          </cell>
          <cell r="CR127">
            <v>1</v>
          </cell>
          <cell r="CS127">
            <v>1</v>
          </cell>
          <cell r="CT127">
            <v>1</v>
          </cell>
          <cell r="CU127">
            <v>1</v>
          </cell>
          <cell r="CV127">
            <v>1</v>
          </cell>
          <cell r="CW127">
            <v>1</v>
          </cell>
          <cell r="CX127">
            <v>1</v>
          </cell>
          <cell r="CY127">
            <v>1</v>
          </cell>
          <cell r="CZ127">
            <v>1</v>
          </cell>
          <cell r="DA127">
            <v>1</v>
          </cell>
          <cell r="DB127">
            <v>1</v>
          </cell>
          <cell r="DC127">
            <v>1</v>
          </cell>
          <cell r="DD127">
            <v>1</v>
          </cell>
          <cell r="DE127">
            <v>1</v>
          </cell>
          <cell r="DF127">
            <v>1</v>
          </cell>
          <cell r="DG127">
            <v>1</v>
          </cell>
          <cell r="DH127">
            <v>1</v>
          </cell>
          <cell r="DI127">
            <v>1</v>
          </cell>
          <cell r="DJ127">
            <v>1</v>
          </cell>
          <cell r="DK127">
            <v>1</v>
          </cell>
          <cell r="DL127">
            <v>1</v>
          </cell>
          <cell r="DM127">
            <v>1</v>
          </cell>
          <cell r="DN127">
            <v>1</v>
          </cell>
          <cell r="DO127">
            <v>1</v>
          </cell>
          <cell r="DP127">
            <v>1</v>
          </cell>
          <cell r="DQ127">
            <v>1</v>
          </cell>
          <cell r="DR127">
            <v>1</v>
          </cell>
          <cell r="DS127">
            <v>1</v>
          </cell>
          <cell r="DT127">
            <v>1</v>
          </cell>
          <cell r="DU127">
            <v>1</v>
          </cell>
          <cell r="DV127">
            <v>1</v>
          </cell>
          <cell r="DW127">
            <v>1</v>
          </cell>
          <cell r="DX127">
            <v>1</v>
          </cell>
          <cell r="DY127">
            <v>1</v>
          </cell>
        </row>
        <row r="128">
          <cell r="G128" t="str">
            <v xml:space="preserve"> </v>
          </cell>
          <cell r="H128" t="str">
            <v>Ejec. Acum.</v>
          </cell>
        </row>
        <row r="129">
          <cell r="A129" t="str">
            <v>ENTREGA FINAL</v>
          </cell>
          <cell r="B129">
            <v>0</v>
          </cell>
          <cell r="C129">
            <v>38441</v>
          </cell>
          <cell r="D129">
            <v>38441</v>
          </cell>
          <cell r="E129">
            <v>0</v>
          </cell>
          <cell r="F129">
            <v>0</v>
          </cell>
          <cell r="G129">
            <v>0</v>
          </cell>
          <cell r="H129" t="str">
            <v>Prog Acum.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1</v>
          </cell>
          <cell r="AU129">
            <v>1</v>
          </cell>
          <cell r="AV129">
            <v>1</v>
          </cell>
          <cell r="AW129">
            <v>1</v>
          </cell>
          <cell r="AX129">
            <v>1</v>
          </cell>
          <cell r="AY129">
            <v>1</v>
          </cell>
          <cell r="AZ129">
            <v>1</v>
          </cell>
          <cell r="BA129">
            <v>1</v>
          </cell>
          <cell r="BB129">
            <v>1</v>
          </cell>
          <cell r="BC129">
            <v>1</v>
          </cell>
          <cell r="BD129">
            <v>1</v>
          </cell>
          <cell r="BE129">
            <v>1</v>
          </cell>
          <cell r="BF129">
            <v>1</v>
          </cell>
          <cell r="BG129">
            <v>1</v>
          </cell>
          <cell r="BH129">
            <v>1</v>
          </cell>
          <cell r="BI129">
            <v>1</v>
          </cell>
          <cell r="BJ129">
            <v>1</v>
          </cell>
          <cell r="BK129">
            <v>1</v>
          </cell>
          <cell r="BL129">
            <v>1</v>
          </cell>
          <cell r="BM129">
            <v>1</v>
          </cell>
          <cell r="BN129">
            <v>1</v>
          </cell>
          <cell r="BO129">
            <v>1</v>
          </cell>
          <cell r="BP129">
            <v>1</v>
          </cell>
          <cell r="BQ129">
            <v>1</v>
          </cell>
          <cell r="BR129">
            <v>1</v>
          </cell>
          <cell r="BS129">
            <v>1</v>
          </cell>
          <cell r="BT129">
            <v>1</v>
          </cell>
          <cell r="BU129">
            <v>1</v>
          </cell>
          <cell r="BV129">
            <v>1</v>
          </cell>
          <cell r="BW129">
            <v>1</v>
          </cell>
          <cell r="BX129">
            <v>1</v>
          </cell>
          <cell r="BY129">
            <v>1</v>
          </cell>
          <cell r="BZ129">
            <v>1</v>
          </cell>
          <cell r="CA129">
            <v>1</v>
          </cell>
          <cell r="CB129">
            <v>1</v>
          </cell>
          <cell r="CC129">
            <v>1</v>
          </cell>
          <cell r="CD129">
            <v>1</v>
          </cell>
          <cell r="CE129">
            <v>1</v>
          </cell>
          <cell r="CF129">
            <v>1</v>
          </cell>
          <cell r="CG129">
            <v>1</v>
          </cell>
          <cell r="CH129">
            <v>1</v>
          </cell>
          <cell r="CI129">
            <v>1</v>
          </cell>
          <cell r="CJ129">
            <v>1</v>
          </cell>
          <cell r="CK129">
            <v>1</v>
          </cell>
          <cell r="CL129">
            <v>1</v>
          </cell>
          <cell r="CM129">
            <v>1</v>
          </cell>
          <cell r="CN129">
            <v>1</v>
          </cell>
          <cell r="CO129">
            <v>1</v>
          </cell>
          <cell r="CP129">
            <v>1</v>
          </cell>
          <cell r="CQ129">
            <v>1</v>
          </cell>
          <cell r="CR129">
            <v>1</v>
          </cell>
          <cell r="CS129">
            <v>1</v>
          </cell>
          <cell r="CT129">
            <v>1</v>
          </cell>
          <cell r="CU129">
            <v>1</v>
          </cell>
          <cell r="CV129">
            <v>1</v>
          </cell>
          <cell r="CW129">
            <v>1</v>
          </cell>
          <cell r="CX129">
            <v>1</v>
          </cell>
          <cell r="CY129">
            <v>1</v>
          </cell>
          <cell r="CZ129">
            <v>1</v>
          </cell>
          <cell r="DA129">
            <v>1</v>
          </cell>
          <cell r="DB129">
            <v>1</v>
          </cell>
          <cell r="DC129">
            <v>1</v>
          </cell>
          <cell r="DD129">
            <v>1</v>
          </cell>
          <cell r="DE129">
            <v>1</v>
          </cell>
          <cell r="DF129">
            <v>1</v>
          </cell>
          <cell r="DG129">
            <v>1</v>
          </cell>
          <cell r="DH129">
            <v>1</v>
          </cell>
          <cell r="DI129">
            <v>1</v>
          </cell>
          <cell r="DJ129">
            <v>1</v>
          </cell>
          <cell r="DK129">
            <v>1</v>
          </cell>
          <cell r="DL129">
            <v>1</v>
          </cell>
          <cell r="DM129">
            <v>1</v>
          </cell>
          <cell r="DN129">
            <v>1</v>
          </cell>
          <cell r="DO129">
            <v>1</v>
          </cell>
          <cell r="DP129">
            <v>1</v>
          </cell>
          <cell r="DQ129">
            <v>1</v>
          </cell>
          <cell r="DR129">
            <v>1</v>
          </cell>
          <cell r="DS129">
            <v>1</v>
          </cell>
          <cell r="DT129">
            <v>1</v>
          </cell>
          <cell r="DU129">
            <v>1</v>
          </cell>
          <cell r="DV129">
            <v>1</v>
          </cell>
          <cell r="DW129">
            <v>1</v>
          </cell>
          <cell r="DX129">
            <v>1</v>
          </cell>
          <cell r="DY129">
            <v>1</v>
          </cell>
        </row>
        <row r="130">
          <cell r="H130" t="str">
            <v>Ejec. Acum.</v>
          </cell>
        </row>
      </sheetData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-01"/>
      <sheetName val="JUN-02"/>
      <sheetName val="JUN-03"/>
      <sheetName val="JUN-04"/>
      <sheetName val="JUN-05"/>
      <sheetName val="JUN-06"/>
      <sheetName val="JUN-07"/>
      <sheetName val="JUN-08"/>
      <sheetName val="JUN-09"/>
      <sheetName val="JUN-10"/>
      <sheetName val="JUN-11"/>
      <sheetName val="JUN-12"/>
      <sheetName val="JUN-13"/>
      <sheetName val="JUN-14"/>
      <sheetName val="JUN-15"/>
      <sheetName val="JUN-16"/>
      <sheetName val="JUN-17"/>
      <sheetName val="JUN-18"/>
      <sheetName val="JUN-19"/>
      <sheetName val="JUN-20"/>
      <sheetName val="JUN-21"/>
      <sheetName val="JUN-22"/>
      <sheetName val="JUN-23"/>
      <sheetName val="JUN-24"/>
      <sheetName val="JUN-25"/>
      <sheetName val="JUN-26"/>
      <sheetName val="JUN-27"/>
      <sheetName val="JUN-28"/>
      <sheetName val="JUN-29"/>
      <sheetName val="JUN-30"/>
      <sheetName val="JUL-01"/>
      <sheetName val="JUL-02"/>
      <sheetName val="JUL-03"/>
      <sheetName val="JUL-04"/>
      <sheetName val="JUL-05"/>
      <sheetName val="JUL-06"/>
      <sheetName val="JUL-07"/>
      <sheetName val="JUL-08"/>
      <sheetName val="JUL-09"/>
      <sheetName val="JUL-10"/>
      <sheetName val="JUL-11"/>
      <sheetName val="JUL-12"/>
      <sheetName val="JUL-13"/>
      <sheetName val="JUL-14"/>
      <sheetName val="JUL-15"/>
      <sheetName val="JUL-16"/>
      <sheetName val="JUL-17"/>
      <sheetName val="JUL-18"/>
      <sheetName val="JUL-19"/>
      <sheetName val="JUL-20"/>
      <sheetName val="JUL-21"/>
      <sheetName val="JUL-22"/>
      <sheetName val="JUL-23"/>
      <sheetName val="JUL-24"/>
      <sheetName val="JUL-25"/>
      <sheetName val="JUL-26"/>
      <sheetName val="JUL-27"/>
      <sheetName val="JUL-28"/>
      <sheetName val="JUL-29"/>
      <sheetName val="JUL-30"/>
      <sheetName val="JUL-31"/>
      <sheetName val="AGO-01"/>
      <sheetName val="AGO-02"/>
      <sheetName val="AGO-03"/>
      <sheetName val="AGO-04"/>
      <sheetName val="AGO-05"/>
      <sheetName val="AGO-06"/>
      <sheetName val="AGO-07"/>
      <sheetName val="AGO-08"/>
      <sheetName val="AGO-09"/>
      <sheetName val="AGO-10"/>
      <sheetName val="AGO-11"/>
      <sheetName val="AGO-12"/>
      <sheetName val="AGO-13"/>
      <sheetName val="AGO-14"/>
      <sheetName val="AGO-15"/>
      <sheetName val="AGO-16"/>
      <sheetName val="AGO-17"/>
      <sheetName val="AGO-18"/>
      <sheetName val="AGO-19"/>
      <sheetName val="AGO-20"/>
      <sheetName val="AGO-21"/>
      <sheetName val="AGO-22"/>
      <sheetName val="AGO-23"/>
      <sheetName val="AGO-24"/>
      <sheetName val="AGO-25"/>
      <sheetName val="AGO-26"/>
      <sheetName val="AGO-27"/>
      <sheetName val="AGO-28"/>
      <sheetName val="AGO-29"/>
      <sheetName val="AGO-30"/>
      <sheetName val="AGO-31"/>
      <sheetName val="Informe Semanal 1"/>
      <sheetName val="RESUMEN"/>
      <sheetName val="Curva S"/>
      <sheetName val="SEP-01"/>
      <sheetName val="SEP-02"/>
      <sheetName val="SEP-03"/>
      <sheetName val="SEMANA 21 - 27 AGO"/>
      <sheetName val="SEMANA 28 AGO - 03 SEP"/>
      <sheetName val="SEP-04"/>
      <sheetName val="SEP-05"/>
      <sheetName val="SEP-06"/>
      <sheetName val="SEP-07"/>
      <sheetName val="SEP-08"/>
      <sheetName val="SEP-09"/>
      <sheetName val="SEP-10"/>
      <sheetName val="SEMANA SEP 04 - 10"/>
      <sheetName val="SEP-11"/>
      <sheetName val="PDT-CB-1054"/>
      <sheetName val="SEP-12"/>
      <sheetName val="SEP-13"/>
      <sheetName val="SEP-14"/>
      <sheetName val="SEP-15"/>
      <sheetName val="SEP-16"/>
      <sheetName val="SEP-17"/>
      <sheetName val="SEP-18"/>
      <sheetName val="SEP-19"/>
      <sheetName val="SEP-20"/>
      <sheetName val="SEP-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2.v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4.v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7.v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39.v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0.v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1.v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2.v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3.v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4.vml"/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5.v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6.v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7.v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8.vml"/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9.vml"/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0.vml"/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1.vml"/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2.v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3.v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4.v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5.vml"/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8"/>
  <sheetViews>
    <sheetView view="pageBreakPreview" zoomScaleNormal="85" zoomScaleSheetLayoutView="100" zoomScalePageLayoutView="85" workbookViewId="0">
      <selection sqref="A1:C3"/>
    </sheetView>
  </sheetViews>
  <sheetFormatPr baseColWidth="10" defaultRowHeight="14.4"/>
  <cols>
    <col min="1" max="1" width="11.44140625" style="9"/>
    <col min="2" max="2" width="103.109375" style="84" bestFit="1" customWidth="1"/>
    <col min="3" max="3" width="17.6640625" style="9" bestFit="1" customWidth="1"/>
    <col min="5" max="5" width="15.5546875" bestFit="1" customWidth="1"/>
    <col min="6" max="6" width="18.33203125" bestFit="1" customWidth="1"/>
  </cols>
  <sheetData>
    <row r="1" spans="1:6" ht="15" customHeight="1">
      <c r="A1" s="530" t="s">
        <v>355</v>
      </c>
      <c r="B1" s="531"/>
      <c r="C1" s="532"/>
    </row>
    <row r="2" spans="1:6" ht="15" customHeight="1">
      <c r="A2" s="533"/>
      <c r="B2" s="534"/>
      <c r="C2" s="535"/>
    </row>
    <row r="3" spans="1:6" ht="15.75" customHeight="1" thickBot="1">
      <c r="A3" s="536"/>
      <c r="B3" s="537"/>
      <c r="C3" s="538"/>
    </row>
    <row r="4" spans="1:6" s="77" customFormat="1" ht="15.75" customHeight="1">
      <c r="A4" s="539" t="s">
        <v>36</v>
      </c>
      <c r="B4" s="541" t="s">
        <v>37</v>
      </c>
      <c r="C4" s="539" t="s">
        <v>9</v>
      </c>
    </row>
    <row r="5" spans="1:6" s="78" customFormat="1" ht="15" thickBot="1">
      <c r="A5" s="540"/>
      <c r="B5" s="542"/>
      <c r="C5" s="540"/>
    </row>
    <row r="6" spans="1:6">
      <c r="A6" s="271">
        <v>1</v>
      </c>
      <c r="B6" s="241" t="str">
        <f>PRESUPUESTO!B6</f>
        <v>PREDIOS, ESTUDIOS Y DISEÑOS PREVIOS</v>
      </c>
      <c r="C6" s="79">
        <f>+PRESUPUESTO!F6</f>
        <v>576000000</v>
      </c>
    </row>
    <row r="7" spans="1:6">
      <c r="A7" s="272">
        <v>2</v>
      </c>
      <c r="B7" s="242" t="str">
        <f>PRESUPUESTO!B13</f>
        <v>PRELIMINARES</v>
      </c>
      <c r="C7" s="80">
        <f>+PRESUPUESTO!F13</f>
        <v>119470054.38659699</v>
      </c>
    </row>
    <row r="8" spans="1:6">
      <c r="A8" s="272">
        <v>3</v>
      </c>
      <c r="B8" s="242" t="str">
        <f>PRESUPUESTO!B20</f>
        <v>MOVIMIENTO DE TIERRAS</v>
      </c>
      <c r="C8" s="80">
        <f>+PRESUPUESTO!F20</f>
        <v>27055884</v>
      </c>
    </row>
    <row r="9" spans="1:6">
      <c r="A9" s="272">
        <v>4</v>
      </c>
      <c r="B9" s="242" t="str">
        <f>PRESUPUESTO!B24</f>
        <v>CIMENTACION</v>
      </c>
      <c r="C9" s="80">
        <f>+PRESUPUESTO!F24</f>
        <v>319838265.296</v>
      </c>
    </row>
    <row r="10" spans="1:6">
      <c r="A10" s="272">
        <v>5</v>
      </c>
      <c r="B10" s="242" t="str">
        <f>PRESUPUESTO!B29</f>
        <v>ESTRUCTURA</v>
      </c>
      <c r="C10" s="80">
        <f>+PRESUPUESTO!F29</f>
        <v>2718371237.4000001</v>
      </c>
    </row>
    <row r="11" spans="1:6">
      <c r="A11" s="272">
        <v>6</v>
      </c>
      <c r="B11" s="242" t="str">
        <f>PRESUPUESTO!B38</f>
        <v>INSTALACIONES HIDROSANITARIAS Y DE GAS</v>
      </c>
      <c r="C11" s="80">
        <f>+PRESUPUESTO!F38</f>
        <v>313907622.40000004</v>
      </c>
    </row>
    <row r="12" spans="1:6">
      <c r="A12" s="272">
        <v>7</v>
      </c>
      <c r="B12" s="242" t="str">
        <f>PRESUPUESTO!B49</f>
        <v>INS. ELECTRICAS Y COMUNICACIÓN</v>
      </c>
      <c r="C12" s="80">
        <f>+PRESUPUESTO!F49</f>
        <v>264162693.59999999</v>
      </c>
    </row>
    <row r="13" spans="1:6">
      <c r="A13" s="272">
        <v>8</v>
      </c>
      <c r="B13" s="242" t="str">
        <f>PRESUPUESTO!B56</f>
        <v>MAMPOSTERIA</v>
      </c>
      <c r="C13" s="80">
        <f>+PRESUPUESTO!F56</f>
        <v>458437235.75999999</v>
      </c>
    </row>
    <row r="14" spans="1:6">
      <c r="A14" s="272">
        <v>9</v>
      </c>
      <c r="B14" s="242" t="str">
        <f>PRESUPUESTO!B59</f>
        <v>CUBIERTA</v>
      </c>
      <c r="C14" s="80">
        <f>+PRESUPUESTO!F59</f>
        <v>59627111.039999992</v>
      </c>
    </row>
    <row r="15" spans="1:6">
      <c r="A15" s="272">
        <v>10</v>
      </c>
      <c r="B15" s="242" t="str">
        <f>PRESUPUESTO!B63</f>
        <v>ENCHAPES</v>
      </c>
      <c r="C15" s="80">
        <f>+PRESUPUESTO!F63</f>
        <v>96184705.760000005</v>
      </c>
      <c r="F15" s="81"/>
    </row>
    <row r="16" spans="1:6">
      <c r="A16" s="272">
        <v>11</v>
      </c>
      <c r="B16" s="242" t="str">
        <f>PRESUPUESTO!B65</f>
        <v>VENTANERIA</v>
      </c>
      <c r="C16" s="80">
        <f>+PRESUPUESTO!F65</f>
        <v>60336333.184</v>
      </c>
      <c r="F16" s="81"/>
    </row>
    <row r="17" spans="1:6">
      <c r="A17" s="272">
        <v>12</v>
      </c>
      <c r="B17" s="242" t="str">
        <f>PRESUPUESTO!B68</f>
        <v>CARPINTERIA METALICA</v>
      </c>
      <c r="C17" s="80">
        <f>+PRESUPUESTO!F68</f>
        <v>29981318.399999999</v>
      </c>
      <c r="F17" s="81"/>
    </row>
    <row r="18" spans="1:6" ht="15" thickBot="1">
      <c r="A18" s="272">
        <v>13</v>
      </c>
      <c r="B18" s="242" t="str">
        <f>PRESUPUESTO!B71</f>
        <v>APARATOS Y MUEBLES DE COCINA</v>
      </c>
      <c r="C18" s="80">
        <f>+PRESUPUESTO!F71</f>
        <v>32022336</v>
      </c>
      <c r="F18" s="81"/>
    </row>
    <row r="19" spans="1:6" ht="15" customHeight="1" thickBot="1">
      <c r="A19" s="543" t="s">
        <v>42</v>
      </c>
      <c r="B19" s="544"/>
      <c r="C19" s="82">
        <f>SUM(C6:C18)</f>
        <v>5075394797.2265978</v>
      </c>
    </row>
    <row r="20" spans="1:6">
      <c r="A20" s="83"/>
    </row>
    <row r="28" spans="1:6">
      <c r="A28" s="126"/>
      <c r="B28" s="528"/>
      <c r="C28" s="126"/>
      <c r="D28" s="55"/>
      <c r="E28" s="55"/>
      <c r="F28" s="55"/>
    </row>
  </sheetData>
  <sheetProtection formatCells="0" formatColumns="0" formatRows="0" insertColumns="0" insertRows="0" insertHyperlinks="0" deleteColumns="0" deleteRows="0" sort="0" autoFilter="0" pivotTables="0"/>
  <protectedRanges>
    <protectedRange password="CF0D" sqref="C1 A6:C6 B7:C14 A7:A18" name="Rango1"/>
    <protectedRange password="CF0D" sqref="C19 A19" name="Rango1_1"/>
  </protectedRanges>
  <mergeCells count="5">
    <mergeCell ref="A1:C3"/>
    <mergeCell ref="A4:A5"/>
    <mergeCell ref="B4:B5"/>
    <mergeCell ref="C4:C5"/>
    <mergeCell ref="A19:B19"/>
  </mergeCells>
  <printOptions horizontalCentered="1" verticalCentered="1"/>
  <pageMargins left="0.39370078740157483" right="0.39370078740157483" top="1.3779527559055118" bottom="0.74803149606299213" header="0.70866141732283472" footer="0.31496062992125984"/>
  <pageSetup scale="74" orientation="portrait" r:id="rId1"/>
  <headerFooter>
    <oddHeader>&amp;C&amp;"-,Negrita"&amp;12Universidad Catolica de Colombia
Facultad de Ingenieria Civil
Area de Costos y Programacion de Obras</oddHeader>
    <oddFooter>&amp;C&amp;A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3"/>
  <sheetViews>
    <sheetView view="pageBreakPreview" zoomScaleNormal="100" zoomScaleSheetLayoutView="100" workbookViewId="0">
      <selection activeCell="B24" sqref="B24"/>
    </sheetView>
  </sheetViews>
  <sheetFormatPr baseColWidth="10" defaultRowHeight="14.4"/>
  <cols>
    <col min="1" max="1" width="25.88671875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7" s="1" customFormat="1" ht="15" customHeight="1">
      <c r="A1" s="585" t="s">
        <v>0</v>
      </c>
      <c r="B1" s="586"/>
      <c r="C1" s="586"/>
      <c r="D1" s="586"/>
      <c r="E1" s="586"/>
      <c r="F1" s="587"/>
    </row>
    <row r="2" spans="1:7" s="1" customFormat="1" ht="15.75" customHeight="1" thickBot="1">
      <c r="A2" s="588"/>
      <c r="B2" s="589"/>
      <c r="C2" s="589"/>
      <c r="D2" s="589"/>
      <c r="E2" s="589"/>
      <c r="F2" s="590"/>
    </row>
    <row r="3" spans="1:7" ht="15" thickBot="1">
      <c r="A3" s="2" t="s">
        <v>1</v>
      </c>
      <c r="B3" s="3">
        <f>+PRESUPUESTO!A22</f>
        <v>3.02</v>
      </c>
      <c r="C3" s="4"/>
      <c r="D3" s="5"/>
      <c r="E3" s="6" t="s">
        <v>2</v>
      </c>
      <c r="F3" s="7" t="str">
        <f>+PRESUPUESTO!C22</f>
        <v>M3</v>
      </c>
    </row>
    <row r="4" spans="1:7" s="9" customFormat="1" ht="47.25" customHeight="1" thickBot="1">
      <c r="A4" s="8" t="s">
        <v>3</v>
      </c>
      <c r="B4" s="594" t="str">
        <f>+PRESUPUESTO!B22</f>
        <v>EXCAVACION A MAQUINA (INCLUYE RETIRO)</v>
      </c>
      <c r="C4" s="594"/>
      <c r="D4" s="594"/>
      <c r="E4" s="594"/>
      <c r="F4" s="595"/>
    </row>
    <row r="5" spans="1:7" ht="15" thickBot="1">
      <c r="A5" s="10"/>
      <c r="B5" s="11"/>
      <c r="C5" s="11"/>
      <c r="D5" s="11"/>
      <c r="E5" s="11"/>
      <c r="F5" s="12"/>
    </row>
    <row r="6" spans="1:7" ht="15" thickBot="1">
      <c r="A6" s="134" t="s">
        <v>4</v>
      </c>
      <c r="B6" s="135"/>
      <c r="C6" s="135"/>
      <c r="D6" s="135"/>
      <c r="E6" s="135"/>
      <c r="F6" s="136"/>
    </row>
    <row r="7" spans="1:7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7">
      <c r="A8" s="87" t="str">
        <f>EQUIPOS!B11</f>
        <v>RETROEXCAVADORA</v>
      </c>
      <c r="B8" s="201" t="str">
        <f>EQUIPOS!C11</f>
        <v>MAQUINARIA</v>
      </c>
      <c r="C8" s="598">
        <f>EQUIPOS!D11</f>
        <v>60000</v>
      </c>
      <c r="D8" s="599"/>
      <c r="E8" s="138">
        <v>0.05</v>
      </c>
      <c r="F8" s="156">
        <f>IF(C8&gt;0,(C8*E8),0)</f>
        <v>3000</v>
      </c>
    </row>
    <row r="9" spans="1:7">
      <c r="A9" s="165" t="str">
        <f>EQUIPOS!B7</f>
        <v>VOLQUETA 6 M3</v>
      </c>
      <c r="B9" s="194" t="str">
        <f>EQUIPOS!C7</f>
        <v>VEHICULO</v>
      </c>
      <c r="C9" s="629">
        <f>EQUIPOS!D7</f>
        <v>30000</v>
      </c>
      <c r="D9" s="630"/>
      <c r="E9" s="171">
        <v>0.22500000000000001</v>
      </c>
      <c r="F9" s="172">
        <f>IF(C9&gt;0,(C9*E9),0)</f>
        <v>6750</v>
      </c>
    </row>
    <row r="10" spans="1:7">
      <c r="A10" s="87" t="s">
        <v>32</v>
      </c>
      <c r="B10" s="86" t="s">
        <v>33</v>
      </c>
      <c r="C10" s="598">
        <v>100</v>
      </c>
      <c r="D10" s="599"/>
      <c r="E10" s="138">
        <v>1</v>
      </c>
      <c r="F10" s="139">
        <f>IF(C10&gt;0,(C10/E10),0)</f>
        <v>100</v>
      </c>
    </row>
    <row r="11" spans="1:7">
      <c r="A11" s="87"/>
      <c r="B11" s="86"/>
      <c r="C11" s="598"/>
      <c r="D11" s="599"/>
      <c r="E11" s="138"/>
      <c r="F11" s="139">
        <f>IF(C11&gt;0,(C11/E11),0)</f>
        <v>0</v>
      </c>
    </row>
    <row r="12" spans="1:7">
      <c r="A12" s="87"/>
      <c r="B12" s="86"/>
      <c r="C12" s="598"/>
      <c r="D12" s="599"/>
      <c r="E12" s="138"/>
      <c r="F12" s="139">
        <f>IF(C12&gt;0,(C12/E12),0)</f>
        <v>0</v>
      </c>
      <c r="G12" s="25"/>
    </row>
    <row r="13" spans="1:7">
      <c r="A13" s="87"/>
      <c r="B13" s="86"/>
      <c r="C13" s="598"/>
      <c r="D13" s="599"/>
      <c r="E13" s="138"/>
      <c r="F13" s="139">
        <f>IF(C13&gt;0,(C13/E13),0)</f>
        <v>0</v>
      </c>
    </row>
    <row r="14" spans="1:7">
      <c r="A14" s="87"/>
      <c r="B14" s="69"/>
      <c r="C14" s="598"/>
      <c r="D14" s="599"/>
      <c r="E14" s="138"/>
      <c r="F14" s="139">
        <f>IF(C14&gt;0,(C14/E14),0)</f>
        <v>0</v>
      </c>
    </row>
    <row r="15" spans="1:7" ht="15" thickBot="1">
      <c r="A15" s="140"/>
      <c r="B15" s="141"/>
      <c r="C15" s="600"/>
      <c r="D15" s="601"/>
      <c r="E15" s="75" t="s">
        <v>10</v>
      </c>
      <c r="F15" s="76">
        <f>SUM(F8:F14)</f>
        <v>9850</v>
      </c>
    </row>
    <row r="16" spans="1:7" ht="15" thickBot="1">
      <c r="A16" s="134" t="s">
        <v>11</v>
      </c>
      <c r="B16" s="142"/>
      <c r="C16" s="143"/>
      <c r="D16" s="143"/>
      <c r="E16" s="143"/>
      <c r="F16" s="144"/>
    </row>
    <row r="17" spans="1:7" ht="15" thickBot="1">
      <c r="A17" s="229" t="s">
        <v>5</v>
      </c>
      <c r="B17" s="137" t="s">
        <v>2</v>
      </c>
      <c r="C17" s="610" t="s">
        <v>12</v>
      </c>
      <c r="D17" s="612"/>
      <c r="E17" s="230" t="s">
        <v>13</v>
      </c>
      <c r="F17" s="137" t="s">
        <v>9</v>
      </c>
    </row>
    <row r="18" spans="1:7">
      <c r="A18" s="85"/>
      <c r="B18" s="66"/>
      <c r="C18" s="624"/>
      <c r="D18" s="625"/>
      <c r="E18" s="67"/>
      <c r="F18" s="68">
        <f t="shared" ref="F18:F24" si="0">+C18*E18</f>
        <v>0</v>
      </c>
    </row>
    <row r="19" spans="1:7">
      <c r="A19" s="87"/>
      <c r="B19" s="69"/>
      <c r="C19" s="598"/>
      <c r="D19" s="599"/>
      <c r="E19" s="70"/>
      <c r="F19" s="71">
        <f t="shared" si="0"/>
        <v>0</v>
      </c>
    </row>
    <row r="20" spans="1:7">
      <c r="A20" s="87"/>
      <c r="B20" s="69"/>
      <c r="C20" s="598"/>
      <c r="D20" s="599"/>
      <c r="E20" s="70"/>
      <c r="F20" s="71">
        <f t="shared" si="0"/>
        <v>0</v>
      </c>
    </row>
    <row r="21" spans="1:7">
      <c r="A21" s="87"/>
      <c r="B21" s="86"/>
      <c r="C21" s="598"/>
      <c r="D21" s="599"/>
      <c r="E21" s="70"/>
      <c r="F21" s="71">
        <f t="shared" si="0"/>
        <v>0</v>
      </c>
    </row>
    <row r="22" spans="1:7">
      <c r="A22" s="87"/>
      <c r="B22" s="69"/>
      <c r="C22" s="598"/>
      <c r="D22" s="599"/>
      <c r="E22" s="70"/>
      <c r="F22" s="71">
        <f t="shared" si="0"/>
        <v>0</v>
      </c>
      <c r="G22" s="25"/>
    </row>
    <row r="23" spans="1:7">
      <c r="A23" s="87"/>
      <c r="B23" s="86"/>
      <c r="C23" s="598"/>
      <c r="D23" s="599"/>
      <c r="E23" s="70"/>
      <c r="F23" s="71">
        <f t="shared" si="0"/>
        <v>0</v>
      </c>
    </row>
    <row r="24" spans="1:7">
      <c r="A24" s="87"/>
      <c r="B24" s="86"/>
      <c r="C24" s="598"/>
      <c r="D24" s="599"/>
      <c r="E24" s="70"/>
      <c r="F24" s="71">
        <f t="shared" si="0"/>
        <v>0</v>
      </c>
    </row>
    <row r="25" spans="1:7" ht="15" thickBot="1">
      <c r="A25" s="140"/>
      <c r="B25" s="145"/>
      <c r="C25" s="600"/>
      <c r="D25" s="601"/>
      <c r="E25" s="75" t="s">
        <v>10</v>
      </c>
      <c r="F25" s="76">
        <f>+ROUND(SUM(F18:F24),0)</f>
        <v>0</v>
      </c>
    </row>
    <row r="26" spans="1:7" ht="15" thickBot="1">
      <c r="A26" s="134" t="s">
        <v>19</v>
      </c>
      <c r="B26" s="142"/>
      <c r="C26" s="143"/>
      <c r="D26" s="143"/>
      <c r="E26" s="143"/>
      <c r="F26" s="144"/>
    </row>
    <row r="27" spans="1:7" s="25" customFormat="1" ht="15" thickBot="1">
      <c r="A27" s="229" t="s">
        <v>20</v>
      </c>
      <c r="B27" s="137" t="s">
        <v>21</v>
      </c>
      <c r="C27" s="229" t="s">
        <v>22</v>
      </c>
      <c r="D27" s="137" t="s">
        <v>23</v>
      </c>
      <c r="E27" s="230" t="s">
        <v>8</v>
      </c>
      <c r="F27" s="137" t="s">
        <v>9</v>
      </c>
    </row>
    <row r="28" spans="1:7">
      <c r="A28" s="501" t="str">
        <f>'COSTO REAL MANO DE OBRA'!B10</f>
        <v>AYUDANTE OBRERO</v>
      </c>
      <c r="B28" s="502">
        <f>'COSTO REAL MANO DE OBRA'!D10</f>
        <v>27730</v>
      </c>
      <c r="C28" s="503">
        <f>'COSTO REAL MANO DE OBRA'!E10</f>
        <v>0.75</v>
      </c>
      <c r="D28" s="504">
        <f>'COSTO REAL MANO DE OBRA'!F10</f>
        <v>48527.5</v>
      </c>
      <c r="E28" s="505">
        <v>0.03</v>
      </c>
      <c r="F28" s="506">
        <f>IF(D28&gt;0,(D28*E28),0)</f>
        <v>1455.825</v>
      </c>
    </row>
    <row r="29" spans="1:7">
      <c r="A29" s="165"/>
      <c r="B29" s="177"/>
      <c r="C29" s="178"/>
      <c r="D29" s="179"/>
      <c r="E29" s="180"/>
      <c r="F29" s="71">
        <f>IF(D29&gt;0,(D29/E29),0)</f>
        <v>0</v>
      </c>
    </row>
    <row r="30" spans="1:7">
      <c r="A30" s="87"/>
      <c r="B30" s="71"/>
      <c r="C30" s="148"/>
      <c r="D30" s="149"/>
      <c r="E30" s="150"/>
      <c r="F30" s="151">
        <f>IF(D30&gt;0,(D30/E30),0)</f>
        <v>0</v>
      </c>
    </row>
    <row r="31" spans="1:7">
      <c r="A31" s="87"/>
      <c r="B31" s="71"/>
      <c r="C31" s="148"/>
      <c r="D31" s="149"/>
      <c r="E31" s="150"/>
      <c r="F31" s="71">
        <f>IF(D31&gt;0,(D31/E31),0)</f>
        <v>0</v>
      </c>
    </row>
    <row r="32" spans="1:7" ht="15" thickBot="1">
      <c r="A32" s="140"/>
      <c r="B32" s="76"/>
      <c r="C32" s="152"/>
      <c r="D32" s="153"/>
      <c r="E32" s="75" t="s">
        <v>10</v>
      </c>
      <c r="F32" s="76">
        <f>ROUND(SUM(F28:F31),0)</f>
        <v>1456</v>
      </c>
    </row>
    <row r="33" spans="1:6" ht="15" thickBot="1">
      <c r="A33" s="602"/>
      <c r="B33" s="607" t="s">
        <v>25</v>
      </c>
      <c r="C33" s="608"/>
      <c r="D33" s="608"/>
      <c r="E33" s="609"/>
      <c r="F33" s="154">
        <f>+F32+F25+F15</f>
        <v>11306</v>
      </c>
    </row>
    <row r="34" spans="1:6" ht="15" thickBot="1">
      <c r="A34" s="603"/>
      <c r="B34" s="610" t="s">
        <v>26</v>
      </c>
      <c r="C34" s="611"/>
      <c r="D34" s="611"/>
      <c r="E34" s="611"/>
      <c r="F34" s="612"/>
    </row>
    <row r="35" spans="1:6">
      <c r="A35" s="604"/>
      <c r="B35" s="613" t="s">
        <v>27</v>
      </c>
      <c r="C35" s="614"/>
      <c r="D35" s="614"/>
      <c r="E35" s="155">
        <v>0.1</v>
      </c>
      <c r="F35" s="156">
        <f>+F33*E35</f>
        <v>1130.6000000000001</v>
      </c>
    </row>
    <row r="36" spans="1:6">
      <c r="A36" s="605"/>
      <c r="B36" s="615" t="s">
        <v>28</v>
      </c>
      <c r="C36" s="616"/>
      <c r="D36" s="616"/>
      <c r="E36" s="157">
        <v>0.05</v>
      </c>
      <c r="F36" s="139">
        <f>+F33*E36</f>
        <v>565.30000000000007</v>
      </c>
    </row>
    <row r="37" spans="1:6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565.30000000000007</v>
      </c>
    </row>
    <row r="38" spans="1:6" ht="15" thickBot="1">
      <c r="A38" s="605"/>
      <c r="B38" s="619" t="s">
        <v>30</v>
      </c>
      <c r="C38" s="620"/>
      <c r="D38" s="620"/>
      <c r="E38" s="621"/>
      <c r="F38" s="154">
        <f>SUM(F35:F37)</f>
        <v>2261.2000000000003</v>
      </c>
    </row>
    <row r="39" spans="1:6" ht="16.2" thickBot="1">
      <c r="A39" s="606"/>
      <c r="B39" s="619" t="s">
        <v>31</v>
      </c>
      <c r="C39" s="620"/>
      <c r="D39" s="620"/>
      <c r="E39" s="621"/>
      <c r="F39" s="160">
        <f>+ROUND(SUM(F33+F38),0)</f>
        <v>13567</v>
      </c>
    </row>
    <row r="40" spans="1:6">
      <c r="A40" s="161"/>
      <c r="B40" s="131"/>
      <c r="C40" s="131"/>
      <c r="D40" s="131"/>
      <c r="E40" s="131"/>
      <c r="F40" s="131"/>
    </row>
    <row r="44" spans="1:6">
      <c r="B44" s="55"/>
      <c r="C44" s="55"/>
    </row>
    <row r="45" spans="1:6">
      <c r="B45" s="55"/>
      <c r="C45" s="55"/>
    </row>
    <row r="47" spans="1:6">
      <c r="B47" s="55"/>
    </row>
    <row r="48" spans="1:6">
      <c r="B48" s="55"/>
    </row>
    <row r="50" spans="2:2">
      <c r="B50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  <row r="63" spans="2:2">
      <c r="B63" s="55"/>
    </row>
  </sheetData>
  <mergeCells count="28">
    <mergeCell ref="C10:D10"/>
    <mergeCell ref="A1:F2"/>
    <mergeCell ref="B4:F4"/>
    <mergeCell ref="C7:D7"/>
    <mergeCell ref="C8:D8"/>
    <mergeCell ref="C9:D9"/>
    <mergeCell ref="C23:D23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C22:D22"/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94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3"/>
  <sheetViews>
    <sheetView view="pageBreakPreview" topLeftCell="A7" zoomScaleNormal="100" zoomScaleSheetLayoutView="100" workbookViewId="0">
      <selection activeCell="B24" sqref="B24"/>
    </sheetView>
  </sheetViews>
  <sheetFormatPr baseColWidth="10" defaultRowHeight="14.4"/>
  <cols>
    <col min="1" max="1" width="25.88671875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7" s="1" customFormat="1" ht="15" customHeight="1">
      <c r="A1" s="585" t="s">
        <v>0</v>
      </c>
      <c r="B1" s="586"/>
      <c r="C1" s="586"/>
      <c r="D1" s="586"/>
      <c r="E1" s="586"/>
      <c r="F1" s="587"/>
    </row>
    <row r="2" spans="1:7" s="1" customFormat="1" ht="15.75" customHeight="1" thickBot="1">
      <c r="A2" s="588"/>
      <c r="B2" s="589"/>
      <c r="C2" s="589"/>
      <c r="D2" s="589"/>
      <c r="E2" s="589"/>
      <c r="F2" s="590"/>
    </row>
    <row r="3" spans="1:7" ht="15" thickBot="1">
      <c r="A3" s="2" t="s">
        <v>1</v>
      </c>
      <c r="B3" s="3">
        <f>+PRESUPUESTO!A23</f>
        <v>3.03</v>
      </c>
      <c r="C3" s="4"/>
      <c r="D3" s="5"/>
      <c r="E3" s="6" t="s">
        <v>2</v>
      </c>
      <c r="F3" s="7" t="str">
        <f>+PRESUPUESTO!C23</f>
        <v>M2</v>
      </c>
    </row>
    <row r="4" spans="1:7" s="9" customFormat="1" ht="47.25" customHeight="1" thickBot="1">
      <c r="A4" s="8" t="s">
        <v>3</v>
      </c>
      <c r="B4" s="594" t="str">
        <f>+PRESUPUESTO!B23</f>
        <v>NIVELACION Y COMPACATACION SUBRASANTE</v>
      </c>
      <c r="C4" s="594"/>
      <c r="D4" s="594"/>
      <c r="E4" s="594"/>
      <c r="F4" s="595"/>
    </row>
    <row r="5" spans="1:7" ht="15" thickBot="1">
      <c r="A5" s="10"/>
      <c r="B5" s="11"/>
      <c r="C5" s="11"/>
      <c r="D5" s="11"/>
      <c r="E5" s="11"/>
      <c r="F5" s="12"/>
    </row>
    <row r="6" spans="1:7" ht="15" thickBot="1">
      <c r="A6" s="134" t="s">
        <v>4</v>
      </c>
      <c r="B6" s="135"/>
      <c r="C6" s="135"/>
      <c r="D6" s="135"/>
      <c r="E6" s="135"/>
      <c r="F6" s="136"/>
    </row>
    <row r="7" spans="1:7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7">
      <c r="A8" s="87" t="s">
        <v>32</v>
      </c>
      <c r="B8" s="86" t="s">
        <v>33</v>
      </c>
      <c r="C8" s="598">
        <v>1455.8</v>
      </c>
      <c r="D8" s="599"/>
      <c r="E8" s="138">
        <v>1</v>
      </c>
      <c r="F8" s="156">
        <f>IF(C8&gt;0,(C8*E8),0)</f>
        <v>1455.8</v>
      </c>
    </row>
    <row r="9" spans="1:7">
      <c r="A9" s="165" t="str">
        <f>EQUIPOS!B6</f>
        <v>VIBROCOMPACTADOR A GASOLINA</v>
      </c>
      <c r="B9" s="194" t="str">
        <f>EQUIPOS!C6</f>
        <v>MAQUINARIA</v>
      </c>
      <c r="C9" s="629">
        <f>EQUIPOS!D6</f>
        <v>26000</v>
      </c>
      <c r="D9" s="630"/>
      <c r="E9" s="171">
        <v>0.04</v>
      </c>
      <c r="F9" s="172">
        <f>IF(C9&gt;0,(C9*E9),0)</f>
        <v>1040</v>
      </c>
    </row>
    <row r="10" spans="1:7">
      <c r="A10" s="87"/>
      <c r="B10" s="86"/>
      <c r="C10" s="598"/>
      <c r="D10" s="599"/>
      <c r="E10" s="138"/>
      <c r="F10" s="139">
        <f>IF(C10&gt;0,(C10/E10),0)</f>
        <v>0</v>
      </c>
    </row>
    <row r="11" spans="1:7">
      <c r="A11" s="87"/>
      <c r="B11" s="86"/>
      <c r="C11" s="598"/>
      <c r="D11" s="599"/>
      <c r="E11" s="138"/>
      <c r="F11" s="139">
        <f>IF(C11&gt;0,(C11/E11),0)</f>
        <v>0</v>
      </c>
    </row>
    <row r="12" spans="1:7">
      <c r="A12" s="87"/>
      <c r="B12" s="86"/>
      <c r="C12" s="598"/>
      <c r="D12" s="599"/>
      <c r="E12" s="138"/>
      <c r="F12" s="139">
        <f>IF(C12&gt;0,(C12/E12),0)</f>
        <v>0</v>
      </c>
      <c r="G12" s="25"/>
    </row>
    <row r="13" spans="1:7">
      <c r="A13" s="87"/>
      <c r="B13" s="86"/>
      <c r="C13" s="598"/>
      <c r="D13" s="599"/>
      <c r="E13" s="138"/>
      <c r="F13" s="139">
        <f>IF(C13&gt;0,(C13/E13),0)</f>
        <v>0</v>
      </c>
    </row>
    <row r="14" spans="1:7">
      <c r="A14" s="87"/>
      <c r="B14" s="69"/>
      <c r="C14" s="598"/>
      <c r="D14" s="599"/>
      <c r="E14" s="138"/>
      <c r="F14" s="139">
        <f>IF(C14&gt;0,(C14/E14),0)</f>
        <v>0</v>
      </c>
    </row>
    <row r="15" spans="1:7" ht="15" thickBot="1">
      <c r="A15" s="140"/>
      <c r="B15" s="141"/>
      <c r="C15" s="600"/>
      <c r="D15" s="601"/>
      <c r="E15" s="75" t="s">
        <v>10</v>
      </c>
      <c r="F15" s="76">
        <f>SUM(F8:F14)</f>
        <v>2495.8000000000002</v>
      </c>
    </row>
    <row r="16" spans="1:7" ht="15" thickBot="1">
      <c r="A16" s="134" t="s">
        <v>11</v>
      </c>
      <c r="B16" s="142"/>
      <c r="C16" s="143"/>
      <c r="D16" s="143"/>
      <c r="E16" s="143"/>
      <c r="F16" s="144"/>
    </row>
    <row r="17" spans="1:7" ht="15" thickBot="1">
      <c r="A17" s="229" t="s">
        <v>5</v>
      </c>
      <c r="B17" s="137" t="s">
        <v>2</v>
      </c>
      <c r="C17" s="610" t="s">
        <v>12</v>
      </c>
      <c r="D17" s="612"/>
      <c r="E17" s="230" t="s">
        <v>13</v>
      </c>
      <c r="F17" s="137" t="s">
        <v>9</v>
      </c>
    </row>
    <row r="18" spans="1:7">
      <c r="A18" s="85"/>
      <c r="B18" s="66"/>
      <c r="C18" s="624"/>
      <c r="D18" s="625"/>
      <c r="E18" s="67"/>
      <c r="F18" s="68">
        <f t="shared" ref="F18:F24" si="0">+C18*E18</f>
        <v>0</v>
      </c>
    </row>
    <row r="19" spans="1:7">
      <c r="A19" s="87"/>
      <c r="B19" s="69"/>
      <c r="C19" s="598"/>
      <c r="D19" s="599"/>
      <c r="E19" s="70"/>
      <c r="F19" s="71">
        <f t="shared" si="0"/>
        <v>0</v>
      </c>
    </row>
    <row r="20" spans="1:7">
      <c r="A20" s="87"/>
      <c r="B20" s="69"/>
      <c r="C20" s="598"/>
      <c r="D20" s="599"/>
      <c r="E20" s="70"/>
      <c r="F20" s="71">
        <f t="shared" si="0"/>
        <v>0</v>
      </c>
    </row>
    <row r="21" spans="1:7">
      <c r="A21" s="87"/>
      <c r="B21" s="86"/>
      <c r="C21" s="598"/>
      <c r="D21" s="599"/>
      <c r="E21" s="70"/>
      <c r="F21" s="71">
        <f t="shared" si="0"/>
        <v>0</v>
      </c>
    </row>
    <row r="22" spans="1:7">
      <c r="A22" s="87"/>
      <c r="B22" s="69"/>
      <c r="C22" s="598"/>
      <c r="D22" s="599"/>
      <c r="E22" s="70"/>
      <c r="F22" s="71">
        <f t="shared" si="0"/>
        <v>0</v>
      </c>
      <c r="G22" s="25"/>
    </row>
    <row r="23" spans="1:7">
      <c r="A23" s="87"/>
      <c r="B23" s="86"/>
      <c r="C23" s="598"/>
      <c r="D23" s="599"/>
      <c r="E23" s="70"/>
      <c r="F23" s="71">
        <f t="shared" si="0"/>
        <v>0</v>
      </c>
    </row>
    <row r="24" spans="1:7">
      <c r="A24" s="87"/>
      <c r="B24" s="86"/>
      <c r="C24" s="598"/>
      <c r="D24" s="599"/>
      <c r="E24" s="70"/>
      <c r="F24" s="71">
        <f t="shared" si="0"/>
        <v>0</v>
      </c>
    </row>
    <row r="25" spans="1:7" ht="15" thickBot="1">
      <c r="A25" s="140"/>
      <c r="B25" s="145"/>
      <c r="C25" s="600"/>
      <c r="D25" s="601"/>
      <c r="E25" s="75" t="s">
        <v>10</v>
      </c>
      <c r="F25" s="76">
        <f>+ROUND(SUM(F18:F24),0)</f>
        <v>0</v>
      </c>
    </row>
    <row r="26" spans="1:7" ht="15" thickBot="1">
      <c r="A26" s="134" t="s">
        <v>19</v>
      </c>
      <c r="B26" s="142"/>
      <c r="C26" s="143"/>
      <c r="D26" s="143"/>
      <c r="E26" s="143"/>
      <c r="F26" s="144"/>
    </row>
    <row r="27" spans="1:7" s="25" customFormat="1" ht="15" thickBot="1">
      <c r="A27" s="229" t="s">
        <v>20</v>
      </c>
      <c r="B27" s="137" t="s">
        <v>21</v>
      </c>
      <c r="C27" s="229" t="s">
        <v>22</v>
      </c>
      <c r="D27" s="137" t="s">
        <v>23</v>
      </c>
      <c r="E27" s="230" t="s">
        <v>8</v>
      </c>
      <c r="F27" s="137" t="s">
        <v>9</v>
      </c>
    </row>
    <row r="28" spans="1:7">
      <c r="A28" s="501" t="str">
        <f>'COSTO REAL MANO DE OBRA'!B10</f>
        <v>AYUDANTE OBRERO</v>
      </c>
      <c r="B28" s="502">
        <f>'COSTO REAL MANO DE OBRA'!D10</f>
        <v>27730</v>
      </c>
      <c r="C28" s="503">
        <f>'COSTO REAL MANO DE OBRA'!E10</f>
        <v>0.75</v>
      </c>
      <c r="D28" s="504">
        <f>'COSTO REAL MANO DE OBRA'!F10</f>
        <v>48527.5</v>
      </c>
      <c r="E28" s="505">
        <v>2.5000000000000001E-2</v>
      </c>
      <c r="F28" s="506">
        <f>IF(D28&gt;0,(D28*E28),0)</f>
        <v>1213.1875</v>
      </c>
    </row>
    <row r="29" spans="1:7">
      <c r="A29" s="165"/>
      <c r="B29" s="177"/>
      <c r="C29" s="178"/>
      <c r="D29" s="179"/>
      <c r="E29" s="180"/>
      <c r="F29" s="71">
        <f>IF(D29&gt;0,(D29/E29),0)</f>
        <v>0</v>
      </c>
    </row>
    <row r="30" spans="1:7">
      <c r="A30" s="87"/>
      <c r="B30" s="71"/>
      <c r="C30" s="148"/>
      <c r="D30" s="149"/>
      <c r="E30" s="150"/>
      <c r="F30" s="151">
        <f>IF(D30&gt;0,(D30/E30),0)</f>
        <v>0</v>
      </c>
    </row>
    <row r="31" spans="1:7">
      <c r="A31" s="87"/>
      <c r="B31" s="71"/>
      <c r="C31" s="148"/>
      <c r="D31" s="149"/>
      <c r="E31" s="150"/>
      <c r="F31" s="71">
        <f>IF(D31&gt;0,(D31/E31),0)</f>
        <v>0</v>
      </c>
    </row>
    <row r="32" spans="1:7" ht="15" thickBot="1">
      <c r="A32" s="140"/>
      <c r="B32" s="76"/>
      <c r="C32" s="152"/>
      <c r="D32" s="153"/>
      <c r="E32" s="75" t="s">
        <v>10</v>
      </c>
      <c r="F32" s="76">
        <f>ROUND(SUM(F28:F31),0)</f>
        <v>1213</v>
      </c>
    </row>
    <row r="33" spans="1:6" ht="15" thickBot="1">
      <c r="A33" s="602"/>
      <c r="B33" s="607" t="s">
        <v>25</v>
      </c>
      <c r="C33" s="608"/>
      <c r="D33" s="608"/>
      <c r="E33" s="609"/>
      <c r="F33" s="154">
        <f>+F32+F25+F15</f>
        <v>3708.8</v>
      </c>
    </row>
    <row r="34" spans="1:6" ht="15" thickBot="1">
      <c r="A34" s="603"/>
      <c r="B34" s="610" t="s">
        <v>26</v>
      </c>
      <c r="C34" s="611"/>
      <c r="D34" s="611"/>
      <c r="E34" s="611"/>
      <c r="F34" s="612"/>
    </row>
    <row r="35" spans="1:6">
      <c r="A35" s="604"/>
      <c r="B35" s="613" t="s">
        <v>27</v>
      </c>
      <c r="C35" s="614"/>
      <c r="D35" s="614"/>
      <c r="E35" s="155">
        <v>0.1</v>
      </c>
      <c r="F35" s="156">
        <f>+F33*E35</f>
        <v>370.88000000000005</v>
      </c>
    </row>
    <row r="36" spans="1:6">
      <c r="A36" s="605"/>
      <c r="B36" s="615" t="s">
        <v>28</v>
      </c>
      <c r="C36" s="616"/>
      <c r="D36" s="616"/>
      <c r="E36" s="157">
        <v>0.05</v>
      </c>
      <c r="F36" s="139">
        <f>+F33*E36</f>
        <v>185.44000000000003</v>
      </c>
    </row>
    <row r="37" spans="1:6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185.44000000000003</v>
      </c>
    </row>
    <row r="38" spans="1:6" ht="15" thickBot="1">
      <c r="A38" s="605"/>
      <c r="B38" s="619" t="s">
        <v>30</v>
      </c>
      <c r="C38" s="620"/>
      <c r="D38" s="620"/>
      <c r="E38" s="621"/>
      <c r="F38" s="154">
        <f>SUM(F35:F37)</f>
        <v>741.7600000000001</v>
      </c>
    </row>
    <row r="39" spans="1:6" ht="16.2" thickBot="1">
      <c r="A39" s="606"/>
      <c r="B39" s="619" t="s">
        <v>31</v>
      </c>
      <c r="C39" s="620"/>
      <c r="D39" s="620"/>
      <c r="E39" s="621"/>
      <c r="F39" s="160">
        <f>+ROUND(SUM(F33+F38),0)</f>
        <v>4451</v>
      </c>
    </row>
    <row r="40" spans="1:6">
      <c r="A40" s="161"/>
      <c r="B40" s="131"/>
      <c r="C40" s="131"/>
      <c r="D40" s="131"/>
      <c r="E40" s="131"/>
      <c r="F40" s="131"/>
    </row>
    <row r="44" spans="1:6">
      <c r="B44" s="55"/>
      <c r="C44" s="55"/>
    </row>
    <row r="45" spans="1:6">
      <c r="B45" s="55"/>
      <c r="C45" s="55"/>
    </row>
    <row r="47" spans="1:6">
      <c r="B47" s="55"/>
    </row>
    <row r="48" spans="1:6">
      <c r="B48" s="55"/>
    </row>
    <row r="50" spans="2:2">
      <c r="B50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  <row r="63" spans="2:2">
      <c r="B63" s="55"/>
    </row>
  </sheetData>
  <mergeCells count="28">
    <mergeCell ref="C10:D10"/>
    <mergeCell ref="A1:F2"/>
    <mergeCell ref="B4:F4"/>
    <mergeCell ref="C7:D7"/>
    <mergeCell ref="C8:D8"/>
    <mergeCell ref="C9:D9"/>
    <mergeCell ref="C23:D23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C22:D22"/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94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3"/>
  <sheetViews>
    <sheetView view="pageBreakPreview" zoomScaleNormal="100" zoomScaleSheetLayoutView="100" workbookViewId="0">
      <selection activeCell="B24" sqref="B24"/>
    </sheetView>
  </sheetViews>
  <sheetFormatPr baseColWidth="10" defaultRowHeight="14.4"/>
  <cols>
    <col min="1" max="1" width="25.88671875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  <col min="9" max="9" width="13" bestFit="1" customWidth="1"/>
  </cols>
  <sheetData>
    <row r="1" spans="1:7" s="1" customFormat="1" ht="15" customHeight="1">
      <c r="A1" s="585" t="s">
        <v>0</v>
      </c>
      <c r="B1" s="586"/>
      <c r="C1" s="586"/>
      <c r="D1" s="586"/>
      <c r="E1" s="586"/>
      <c r="F1" s="587"/>
    </row>
    <row r="2" spans="1:7" s="1" customFormat="1" ht="15.75" customHeight="1" thickBot="1">
      <c r="A2" s="588"/>
      <c r="B2" s="589"/>
      <c r="C2" s="589"/>
      <c r="D2" s="589"/>
      <c r="E2" s="589"/>
      <c r="F2" s="590"/>
    </row>
    <row r="3" spans="1:7" ht="15" thickBot="1">
      <c r="A3" s="2" t="s">
        <v>1</v>
      </c>
      <c r="B3" s="3">
        <f>+PRESUPUESTO!A25</f>
        <v>4.01</v>
      </c>
      <c r="C3" s="4"/>
      <c r="D3" s="5"/>
      <c r="E3" s="6" t="s">
        <v>2</v>
      </c>
      <c r="F3" s="7" t="str">
        <f>+PRESUPUESTO!C25</f>
        <v>M3</v>
      </c>
    </row>
    <row r="4" spans="1:7" s="9" customFormat="1" ht="47.25" customHeight="1" thickBot="1">
      <c r="A4" s="8" t="s">
        <v>3</v>
      </c>
      <c r="B4" s="594" t="str">
        <f>+PRESUPUESTO!B25</f>
        <v xml:space="preserve">VIGAS DE CIMENTACION </v>
      </c>
      <c r="C4" s="594"/>
      <c r="D4" s="594"/>
      <c r="E4" s="594"/>
      <c r="F4" s="595"/>
    </row>
    <row r="5" spans="1:7" ht="15" thickBot="1">
      <c r="A5" s="10"/>
      <c r="B5" s="11"/>
      <c r="C5" s="11"/>
      <c r="D5" s="11"/>
      <c r="E5" s="11"/>
      <c r="F5" s="12"/>
    </row>
    <row r="6" spans="1:7" ht="15" thickBot="1">
      <c r="A6" s="134" t="s">
        <v>4</v>
      </c>
      <c r="B6" s="135"/>
      <c r="C6" s="135"/>
      <c r="D6" s="135"/>
      <c r="E6" s="135"/>
      <c r="F6" s="136"/>
    </row>
    <row r="7" spans="1:7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7">
      <c r="A8" s="87" t="s">
        <v>32</v>
      </c>
      <c r="B8" s="86" t="s">
        <v>33</v>
      </c>
      <c r="C8" s="598">
        <v>380</v>
      </c>
      <c r="D8" s="599"/>
      <c r="E8" s="138">
        <v>1</v>
      </c>
      <c r="F8" s="156">
        <f>IF(C8&gt;0,(C8*E8),0)</f>
        <v>380</v>
      </c>
    </row>
    <row r="9" spans="1:7">
      <c r="A9" s="165" t="str">
        <f>+EQUIPOS!B9</f>
        <v>VIBRADOR A GASOLINA</v>
      </c>
      <c r="B9" s="170" t="s">
        <v>33</v>
      </c>
      <c r="C9" s="629">
        <f>+EQUIPOS!D9</f>
        <v>32000</v>
      </c>
      <c r="D9" s="630"/>
      <c r="E9" s="171">
        <v>0.1</v>
      </c>
      <c r="F9" s="172">
        <f>IF(C9&gt;0,(C9*E9),0)</f>
        <v>3200</v>
      </c>
    </row>
    <row r="10" spans="1:7">
      <c r="A10" s="87"/>
      <c r="B10" s="86"/>
      <c r="C10" s="598"/>
      <c r="D10" s="599"/>
      <c r="E10" s="138"/>
      <c r="F10" s="139">
        <f>IF(C10&gt;0,(C10/E10),0)</f>
        <v>0</v>
      </c>
    </row>
    <row r="11" spans="1:7">
      <c r="A11" s="87"/>
      <c r="B11" s="86"/>
      <c r="C11" s="598"/>
      <c r="D11" s="599"/>
      <c r="E11" s="138"/>
      <c r="F11" s="139">
        <f>IF(C11&gt;0,(C11/E11),0)</f>
        <v>0</v>
      </c>
    </row>
    <row r="12" spans="1:7">
      <c r="A12" s="87"/>
      <c r="B12" s="86"/>
      <c r="C12" s="598"/>
      <c r="D12" s="599"/>
      <c r="E12" s="138"/>
      <c r="F12" s="139">
        <f>IF(C12&gt;0,(C12/E12),0)</f>
        <v>0</v>
      </c>
      <c r="G12" s="25"/>
    </row>
    <row r="13" spans="1:7">
      <c r="A13" s="87"/>
      <c r="B13" s="86"/>
      <c r="C13" s="598"/>
      <c r="D13" s="599"/>
      <c r="E13" s="138"/>
      <c r="F13" s="139">
        <f>IF(C13&gt;0,(C13/E13),0)</f>
        <v>0</v>
      </c>
    </row>
    <row r="14" spans="1:7">
      <c r="A14" s="87"/>
      <c r="B14" s="69"/>
      <c r="C14" s="598"/>
      <c r="D14" s="599"/>
      <c r="E14" s="138"/>
      <c r="F14" s="139">
        <f>IF(C14&gt;0,(C14/E14),0)</f>
        <v>0</v>
      </c>
    </row>
    <row r="15" spans="1:7" ht="15" thickBot="1">
      <c r="A15" s="140"/>
      <c r="B15" s="141"/>
      <c r="C15" s="600"/>
      <c r="D15" s="601"/>
      <c r="E15" s="75" t="s">
        <v>10</v>
      </c>
      <c r="F15" s="76">
        <f>SUM(F8:F14)</f>
        <v>3580</v>
      </c>
    </row>
    <row r="16" spans="1:7" ht="15" thickBot="1">
      <c r="A16" s="134" t="s">
        <v>11</v>
      </c>
      <c r="B16" s="142"/>
      <c r="C16" s="143"/>
      <c r="D16" s="143"/>
      <c r="E16" s="143"/>
      <c r="F16" s="144"/>
    </row>
    <row r="17" spans="1:11" ht="15" thickBot="1">
      <c r="A17" s="229" t="s">
        <v>5</v>
      </c>
      <c r="B17" s="137" t="s">
        <v>2</v>
      </c>
      <c r="C17" s="610" t="s">
        <v>12</v>
      </c>
      <c r="D17" s="612"/>
      <c r="E17" s="230" t="s">
        <v>13</v>
      </c>
      <c r="F17" s="137" t="s">
        <v>9</v>
      </c>
    </row>
    <row r="18" spans="1:11">
      <c r="A18" s="85" t="str">
        <f>+MATERIALES!B56</f>
        <v>CONCRETO 3000 PSI</v>
      </c>
      <c r="B18" s="66" t="s">
        <v>18</v>
      </c>
      <c r="C18" s="624">
        <f>+MATERIALES!D56</f>
        <v>223303</v>
      </c>
      <c r="D18" s="625"/>
      <c r="E18" s="67">
        <v>1.01</v>
      </c>
      <c r="F18" s="68">
        <f t="shared" ref="F18:F24" si="0">+C18*E18</f>
        <v>225536.03</v>
      </c>
    </row>
    <row r="19" spans="1:11">
      <c r="A19" s="87" t="str">
        <f>+MATERIALES!B117</f>
        <v>TABLA CHAPA ORDINARIO 0,30</v>
      </c>
      <c r="B19" s="69" t="s">
        <v>49</v>
      </c>
      <c r="C19" s="598">
        <f>+MATERIALES!D117</f>
        <v>6900</v>
      </c>
      <c r="D19" s="599"/>
      <c r="E19" s="70">
        <v>2</v>
      </c>
      <c r="F19" s="71">
        <f t="shared" si="0"/>
        <v>13800</v>
      </c>
    </row>
    <row r="20" spans="1:11">
      <c r="A20" s="87" t="str">
        <f>+MATERIALES!B98</f>
        <v>PUNTILLA CON CABEZA 2"</v>
      </c>
      <c r="B20" s="69" t="s">
        <v>14</v>
      </c>
      <c r="C20" s="598">
        <f>+MATERIALES!D98</f>
        <v>1600</v>
      </c>
      <c r="D20" s="599"/>
      <c r="E20" s="70">
        <v>0.1</v>
      </c>
      <c r="F20" s="71">
        <f t="shared" si="0"/>
        <v>160</v>
      </c>
    </row>
    <row r="21" spans="1:11">
      <c r="A21" s="87"/>
      <c r="B21" s="86"/>
      <c r="C21" s="598"/>
      <c r="D21" s="599"/>
      <c r="E21" s="70"/>
      <c r="F21" s="71">
        <f t="shared" si="0"/>
        <v>0</v>
      </c>
    </row>
    <row r="22" spans="1:11">
      <c r="A22" s="87"/>
      <c r="B22" s="69"/>
      <c r="C22" s="598"/>
      <c r="D22" s="599"/>
      <c r="E22" s="70"/>
      <c r="F22" s="71">
        <f t="shared" si="0"/>
        <v>0</v>
      </c>
      <c r="G22" s="25"/>
    </row>
    <row r="23" spans="1:11">
      <c r="A23" s="87"/>
      <c r="B23" s="86"/>
      <c r="C23" s="598"/>
      <c r="D23" s="599"/>
      <c r="E23" s="70"/>
      <c r="F23" s="71">
        <f t="shared" si="0"/>
        <v>0</v>
      </c>
    </row>
    <row r="24" spans="1:11">
      <c r="A24" s="87"/>
      <c r="B24" s="86"/>
      <c r="C24" s="598"/>
      <c r="D24" s="599"/>
      <c r="E24" s="70"/>
      <c r="F24" s="71">
        <f t="shared" si="0"/>
        <v>0</v>
      </c>
    </row>
    <row r="25" spans="1:11" ht="15" thickBot="1">
      <c r="A25" s="140"/>
      <c r="B25" s="145"/>
      <c r="C25" s="600"/>
      <c r="D25" s="601"/>
      <c r="E25" s="75" t="s">
        <v>10</v>
      </c>
      <c r="F25" s="76">
        <f>+ROUND(SUM(F18:F24),0)</f>
        <v>239496</v>
      </c>
    </row>
    <row r="26" spans="1:11" ht="15" thickBot="1">
      <c r="A26" s="134" t="s">
        <v>19</v>
      </c>
      <c r="B26" s="142"/>
      <c r="C26" s="143"/>
      <c r="D26" s="143"/>
      <c r="E26" s="143"/>
      <c r="F26" s="144"/>
    </row>
    <row r="27" spans="1:11" s="25" customFormat="1" ht="15" thickBot="1">
      <c r="A27" s="229" t="s">
        <v>20</v>
      </c>
      <c r="B27" s="137" t="s">
        <v>21</v>
      </c>
      <c r="C27" s="229" t="s">
        <v>22</v>
      </c>
      <c r="D27" s="137" t="s">
        <v>23</v>
      </c>
      <c r="E27" s="230" t="s">
        <v>8</v>
      </c>
      <c r="F27" s="137" t="s">
        <v>9</v>
      </c>
      <c r="I27" s="168"/>
      <c r="J27" s="168"/>
      <c r="K27" s="168"/>
    </row>
    <row r="28" spans="1:11">
      <c r="A28" s="525" t="s">
        <v>24</v>
      </c>
      <c r="B28" s="513">
        <f>'COSTO REAL MANO DE OBRA'!D7</f>
        <v>68489</v>
      </c>
      <c r="C28" s="526">
        <f>'COSTO REAL MANO DE OBRA'!E6</f>
        <v>0.75</v>
      </c>
      <c r="D28" s="513">
        <f>'COSTO REAL MANO DE OBRA'!F7</f>
        <v>119855.75</v>
      </c>
      <c r="E28" s="505">
        <v>0.375</v>
      </c>
      <c r="F28" s="506">
        <f>IF(D28&gt;0,(D28*E28),0)</f>
        <v>44945.90625</v>
      </c>
      <c r="I28" s="169">
        <f>+D28</f>
        <v>119855.75</v>
      </c>
      <c r="J28" s="132">
        <v>8</v>
      </c>
      <c r="K28" s="132">
        <v>1</v>
      </c>
    </row>
    <row r="29" spans="1:11">
      <c r="A29" s="165"/>
      <c r="B29" s="177"/>
      <c r="C29" s="178"/>
      <c r="D29" s="179"/>
      <c r="E29" s="180"/>
      <c r="F29" s="71">
        <f>IF(D29&gt;0,(D29/E29),0)</f>
        <v>0</v>
      </c>
      <c r="I29" s="132">
        <f>+I28/8</f>
        <v>14981.96875</v>
      </c>
      <c r="J29" s="132">
        <v>3</v>
      </c>
      <c r="K29" s="132" t="s">
        <v>43</v>
      </c>
    </row>
    <row r="30" spans="1:11">
      <c r="A30" s="87"/>
      <c r="B30" s="71"/>
      <c r="C30" s="148"/>
      <c r="D30" s="149"/>
      <c r="E30" s="150"/>
      <c r="F30" s="151">
        <f>IF(D30&gt;0,(D30/E30),0)</f>
        <v>0</v>
      </c>
      <c r="I30" s="132">
        <f>+I29*3</f>
        <v>44945.90625</v>
      </c>
      <c r="J30" s="132"/>
      <c r="K30" s="132"/>
    </row>
    <row r="31" spans="1:11">
      <c r="A31" s="87"/>
      <c r="B31" s="71"/>
      <c r="C31" s="148"/>
      <c r="D31" s="149"/>
      <c r="E31" s="150"/>
      <c r="F31" s="71">
        <f>IF(D31&gt;0,(D31/E31),0)</f>
        <v>0</v>
      </c>
      <c r="I31" s="132"/>
      <c r="J31" s="169">
        <f>+J29/J28</f>
        <v>0.375</v>
      </c>
      <c r="K31" s="132"/>
    </row>
    <row r="32" spans="1:11" ht="15" thickBot="1">
      <c r="A32" s="140"/>
      <c r="B32" s="76"/>
      <c r="C32" s="152"/>
      <c r="D32" s="153"/>
      <c r="E32" s="75" t="s">
        <v>10</v>
      </c>
      <c r="F32" s="76">
        <f>ROUND(SUM(F28:F31),0)</f>
        <v>44946</v>
      </c>
      <c r="I32" s="132"/>
      <c r="J32" s="132"/>
      <c r="K32" s="132"/>
    </row>
    <row r="33" spans="1:6" ht="15" thickBot="1">
      <c r="A33" s="602"/>
      <c r="B33" s="607" t="s">
        <v>25</v>
      </c>
      <c r="C33" s="608"/>
      <c r="D33" s="608"/>
      <c r="E33" s="609"/>
      <c r="F33" s="154">
        <f>+F32+F25+F15</f>
        <v>288022</v>
      </c>
    </row>
    <row r="34" spans="1:6" ht="15" thickBot="1">
      <c r="A34" s="603"/>
      <c r="B34" s="610" t="s">
        <v>26</v>
      </c>
      <c r="C34" s="611"/>
      <c r="D34" s="611"/>
      <c r="E34" s="611"/>
      <c r="F34" s="612"/>
    </row>
    <row r="35" spans="1:6">
      <c r="A35" s="604"/>
      <c r="B35" s="613" t="s">
        <v>27</v>
      </c>
      <c r="C35" s="614"/>
      <c r="D35" s="614"/>
      <c r="E35" s="155">
        <v>0.1</v>
      </c>
      <c r="F35" s="156">
        <f>+F33*E35</f>
        <v>28802.2</v>
      </c>
    </row>
    <row r="36" spans="1:6">
      <c r="A36" s="605"/>
      <c r="B36" s="615" t="s">
        <v>28</v>
      </c>
      <c r="C36" s="616"/>
      <c r="D36" s="616"/>
      <c r="E36" s="157">
        <v>0.05</v>
      </c>
      <c r="F36" s="139">
        <f>+F33*E36</f>
        <v>14401.1</v>
      </c>
    </row>
    <row r="37" spans="1:6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14401.1</v>
      </c>
    </row>
    <row r="38" spans="1:6" ht="15" thickBot="1">
      <c r="A38" s="605"/>
      <c r="B38" s="619" t="s">
        <v>30</v>
      </c>
      <c r="C38" s="620"/>
      <c r="D38" s="620"/>
      <c r="E38" s="621"/>
      <c r="F38" s="154">
        <f>SUM(F35:F37)</f>
        <v>57604.4</v>
      </c>
    </row>
    <row r="39" spans="1:6" ht="16.2" thickBot="1">
      <c r="A39" s="606"/>
      <c r="B39" s="619" t="s">
        <v>31</v>
      </c>
      <c r="C39" s="620"/>
      <c r="D39" s="620"/>
      <c r="E39" s="621"/>
      <c r="F39" s="160">
        <f>+ROUND(SUM(F33+F38),0)</f>
        <v>345626</v>
      </c>
    </row>
    <row r="40" spans="1:6">
      <c r="A40" s="161"/>
      <c r="B40" s="131"/>
      <c r="C40" s="131"/>
      <c r="D40" s="131"/>
      <c r="E40" s="131"/>
      <c r="F40" s="131"/>
    </row>
    <row r="44" spans="1:6">
      <c r="B44" s="55"/>
      <c r="C44" s="55"/>
    </row>
    <row r="45" spans="1:6">
      <c r="B45" s="55"/>
      <c r="C45" s="55"/>
    </row>
    <row r="47" spans="1:6">
      <c r="B47" s="55"/>
    </row>
    <row r="48" spans="1:6">
      <c r="B48" s="55"/>
    </row>
    <row r="50" spans="2:2">
      <c r="B50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  <row r="63" spans="2:2">
      <c r="B63" s="55"/>
    </row>
  </sheetData>
  <mergeCells count="28">
    <mergeCell ref="C10:D10"/>
    <mergeCell ref="A1:F2"/>
    <mergeCell ref="B4:F4"/>
    <mergeCell ref="C7:D7"/>
    <mergeCell ref="C8:D8"/>
    <mergeCell ref="C9:D9"/>
    <mergeCell ref="C23:D23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C22:D22"/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94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view="pageBreakPreview" zoomScaleNormal="100" zoomScaleSheetLayoutView="100" workbookViewId="0">
      <selection activeCell="B24" sqref="B24"/>
    </sheetView>
  </sheetViews>
  <sheetFormatPr baseColWidth="10" defaultRowHeight="14.4"/>
  <cols>
    <col min="1" max="1" width="25.88671875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7" s="1" customFormat="1" ht="15" customHeight="1">
      <c r="A1" s="585" t="s">
        <v>0</v>
      </c>
      <c r="B1" s="586"/>
      <c r="C1" s="586"/>
      <c r="D1" s="586"/>
      <c r="E1" s="586"/>
      <c r="F1" s="587"/>
    </row>
    <row r="2" spans="1:7" s="1" customFormat="1" ht="15.75" customHeight="1" thickBot="1">
      <c r="A2" s="588"/>
      <c r="B2" s="589"/>
      <c r="C2" s="589"/>
      <c r="D2" s="589"/>
      <c r="E2" s="589"/>
      <c r="F2" s="590"/>
    </row>
    <row r="3" spans="1:7" ht="15" thickBot="1">
      <c r="A3" s="2" t="s">
        <v>1</v>
      </c>
      <c r="B3" s="3">
        <f>+PRESUPUESTO!A26</f>
        <v>4.0199999999999996</v>
      </c>
      <c r="C3" s="4"/>
      <c r="D3" s="5"/>
      <c r="E3" s="6" t="s">
        <v>2</v>
      </c>
      <c r="F3" s="7" t="str">
        <f>+PRESUPUESTO!C26</f>
        <v>M2</v>
      </c>
    </row>
    <row r="4" spans="1:7" s="9" customFormat="1" ht="47.25" customHeight="1" thickBot="1">
      <c r="A4" s="8" t="s">
        <v>3</v>
      </c>
      <c r="B4" s="594" t="str">
        <f>+PRESUPUESTO!B26</f>
        <v>PLACA DE CONTRAPISO e: 0.06 m</v>
      </c>
      <c r="C4" s="594"/>
      <c r="D4" s="594"/>
      <c r="E4" s="594"/>
      <c r="F4" s="595"/>
    </row>
    <row r="5" spans="1:7" ht="15" thickBot="1">
      <c r="A5" s="191"/>
      <c r="B5" s="192"/>
      <c r="C5" s="192"/>
      <c r="D5" s="192"/>
      <c r="E5" s="192"/>
      <c r="F5" s="193"/>
    </row>
    <row r="6" spans="1:7" ht="15" thickBot="1">
      <c r="A6" s="134" t="s">
        <v>4</v>
      </c>
      <c r="B6" s="135"/>
      <c r="C6" s="135"/>
      <c r="D6" s="135"/>
      <c r="E6" s="135"/>
      <c r="F6" s="136"/>
    </row>
    <row r="7" spans="1:7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7">
      <c r="A8" s="87" t="s">
        <v>32</v>
      </c>
      <c r="B8" s="86" t="s">
        <v>33</v>
      </c>
      <c r="C8" s="598">
        <v>1455.8</v>
      </c>
      <c r="D8" s="599"/>
      <c r="E8" s="138">
        <v>1</v>
      </c>
      <c r="F8" s="156">
        <f>IF(C8&gt;0,(C8*E8),0)</f>
        <v>1455.8</v>
      </c>
    </row>
    <row r="9" spans="1:7">
      <c r="A9" s="165"/>
      <c r="B9" s="194"/>
      <c r="C9" s="629"/>
      <c r="D9" s="630"/>
      <c r="E9" s="171"/>
      <c r="F9" s="172">
        <f>IF(C9&gt;0,(C9*E9),0)</f>
        <v>0</v>
      </c>
    </row>
    <row r="10" spans="1:7">
      <c r="A10" s="87"/>
      <c r="B10" s="86"/>
      <c r="C10" s="598"/>
      <c r="D10" s="599"/>
      <c r="E10" s="138"/>
      <c r="F10" s="139">
        <f>IF(C10&gt;0,(C10/E10),0)</f>
        <v>0</v>
      </c>
    </row>
    <row r="11" spans="1:7">
      <c r="A11" s="87"/>
      <c r="B11" s="86"/>
      <c r="C11" s="598"/>
      <c r="D11" s="599"/>
      <c r="E11" s="138"/>
      <c r="F11" s="139">
        <f>IF(C11&gt;0,(C11/E11),0)</f>
        <v>0</v>
      </c>
    </row>
    <row r="12" spans="1:7">
      <c r="A12" s="87"/>
      <c r="B12" s="86"/>
      <c r="C12" s="598"/>
      <c r="D12" s="599"/>
      <c r="E12" s="138"/>
      <c r="F12" s="139">
        <f>IF(C12&gt;0,(C12/E12),0)</f>
        <v>0</v>
      </c>
      <c r="G12" s="25"/>
    </row>
    <row r="13" spans="1:7">
      <c r="A13" s="87"/>
      <c r="B13" s="86"/>
      <c r="C13" s="598"/>
      <c r="D13" s="599"/>
      <c r="E13" s="138"/>
      <c r="F13" s="139">
        <f>IF(C13&gt;0,(C13/E13),0)</f>
        <v>0</v>
      </c>
    </row>
    <row r="14" spans="1:7">
      <c r="A14" s="87"/>
      <c r="B14" s="69"/>
      <c r="C14" s="598"/>
      <c r="D14" s="599"/>
      <c r="E14" s="138"/>
      <c r="F14" s="139">
        <f>IF(C14&gt;0,(C14/E14),0)</f>
        <v>0</v>
      </c>
    </row>
    <row r="15" spans="1:7" ht="15" thickBot="1">
      <c r="A15" s="140"/>
      <c r="B15" s="141"/>
      <c r="C15" s="600"/>
      <c r="D15" s="601"/>
      <c r="E15" s="75" t="s">
        <v>10</v>
      </c>
      <c r="F15" s="76">
        <f>SUM(F8:F14)</f>
        <v>1455.8</v>
      </c>
    </row>
    <row r="16" spans="1:7" ht="15" thickBot="1">
      <c r="A16" s="134" t="s">
        <v>11</v>
      </c>
      <c r="B16" s="142"/>
      <c r="C16" s="143"/>
      <c r="D16" s="143"/>
      <c r="E16" s="143"/>
      <c r="F16" s="144"/>
    </row>
    <row r="17" spans="1:8" ht="15" thickBot="1">
      <c r="A17" s="229" t="s">
        <v>5</v>
      </c>
      <c r="B17" s="137" t="s">
        <v>2</v>
      </c>
      <c r="C17" s="610" t="s">
        <v>12</v>
      </c>
      <c r="D17" s="612"/>
      <c r="E17" s="230" t="s">
        <v>13</v>
      </c>
      <c r="F17" s="137" t="s">
        <v>9</v>
      </c>
    </row>
    <row r="18" spans="1:8">
      <c r="A18" s="85" t="str">
        <f>MATERIALES!B55</f>
        <v>CONCRETO 2000 PSI</v>
      </c>
      <c r="B18" s="197" t="str">
        <f>MATERIALES!C55</f>
        <v>M3</v>
      </c>
      <c r="C18" s="624">
        <f>MATERIALES!D55</f>
        <v>203200</v>
      </c>
      <c r="D18" s="625"/>
      <c r="E18" s="196">
        <v>0.7</v>
      </c>
      <c r="F18" s="68">
        <f t="shared" ref="F18:F24" si="0">+C18*E18</f>
        <v>142240</v>
      </c>
    </row>
    <row r="19" spans="1:8">
      <c r="A19" s="87" t="str">
        <f>+MATERIALES!B93</f>
        <v>POLIETILENO CAL.6 COLOR</v>
      </c>
      <c r="B19" s="69" t="str">
        <f>+MATERIALES!C93</f>
        <v>RLLO</v>
      </c>
      <c r="C19" s="598">
        <f>+MATERIALES!D93</f>
        <v>150000</v>
      </c>
      <c r="D19" s="599"/>
      <c r="E19" s="70">
        <v>1</v>
      </c>
      <c r="F19" s="71">
        <f t="shared" si="0"/>
        <v>150000</v>
      </c>
    </row>
    <row r="20" spans="1:8">
      <c r="A20" s="87"/>
      <c r="B20" s="69"/>
      <c r="C20" s="598"/>
      <c r="D20" s="599"/>
      <c r="E20" s="70"/>
      <c r="F20" s="71">
        <f t="shared" si="0"/>
        <v>0</v>
      </c>
    </row>
    <row r="21" spans="1:8">
      <c r="A21" s="87"/>
      <c r="B21" s="86"/>
      <c r="C21" s="598"/>
      <c r="D21" s="599"/>
      <c r="E21" s="70"/>
      <c r="F21" s="71">
        <f t="shared" si="0"/>
        <v>0</v>
      </c>
    </row>
    <row r="22" spans="1:8">
      <c r="A22" s="87"/>
      <c r="B22" s="69"/>
      <c r="C22" s="598"/>
      <c r="D22" s="599"/>
      <c r="E22" s="70"/>
      <c r="F22" s="71">
        <f t="shared" si="0"/>
        <v>0</v>
      </c>
      <c r="G22" s="25"/>
    </row>
    <row r="23" spans="1:8">
      <c r="A23" s="87"/>
      <c r="B23" s="86"/>
      <c r="C23" s="598"/>
      <c r="D23" s="599"/>
      <c r="E23" s="70"/>
      <c r="F23" s="71">
        <f t="shared" si="0"/>
        <v>0</v>
      </c>
    </row>
    <row r="24" spans="1:8">
      <c r="A24" s="87"/>
      <c r="B24" s="86"/>
      <c r="C24" s="598"/>
      <c r="D24" s="599"/>
      <c r="E24" s="70"/>
      <c r="F24" s="71">
        <f t="shared" si="0"/>
        <v>0</v>
      </c>
    </row>
    <row r="25" spans="1:8" ht="15" thickBot="1">
      <c r="A25" s="140"/>
      <c r="B25" s="145"/>
      <c r="C25" s="600"/>
      <c r="D25" s="601"/>
      <c r="E25" s="75" t="s">
        <v>10</v>
      </c>
      <c r="F25" s="76">
        <f>+ROUND(SUM(F18:F24),0)</f>
        <v>292240</v>
      </c>
    </row>
    <row r="26" spans="1:8" ht="15" thickBot="1">
      <c r="A26" s="134" t="s">
        <v>19</v>
      </c>
      <c r="B26" s="142"/>
      <c r="C26" s="143"/>
      <c r="D26" s="143"/>
      <c r="E26" s="143"/>
      <c r="F26" s="144"/>
    </row>
    <row r="27" spans="1:8" s="25" customFormat="1" ht="15" thickBot="1">
      <c r="A27" s="229" t="s">
        <v>20</v>
      </c>
      <c r="B27" s="137" t="s">
        <v>21</v>
      </c>
      <c r="C27" s="229" t="s">
        <v>22</v>
      </c>
      <c r="D27" s="137" t="s">
        <v>23</v>
      </c>
      <c r="E27" s="230" t="s">
        <v>8</v>
      </c>
      <c r="F27" s="137" t="s">
        <v>9</v>
      </c>
    </row>
    <row r="28" spans="1:8">
      <c r="A28" s="501" t="str">
        <f>'COSTO REAL MANO DE OBRA'!B7</f>
        <v>CUADRILLA A</v>
      </c>
      <c r="B28" s="502">
        <f>'COSTO REAL MANO DE OBRA'!D7</f>
        <v>68489</v>
      </c>
      <c r="C28" s="503">
        <f>'COSTO REAL MANO DE OBRA'!E10</f>
        <v>0.75</v>
      </c>
      <c r="D28" s="504">
        <f>'COSTO REAL MANO DE OBRA'!F7</f>
        <v>119855.75</v>
      </c>
      <c r="E28" s="505">
        <v>5.5999999999999999E-3</v>
      </c>
      <c r="F28" s="506">
        <f>IF(D28&gt;0,(D28*E28),0)</f>
        <v>671.19219999999996</v>
      </c>
    </row>
    <row r="29" spans="1:8">
      <c r="A29" s="165"/>
      <c r="B29" s="177"/>
      <c r="C29" s="178"/>
      <c r="D29" s="179"/>
      <c r="E29" s="180"/>
      <c r="F29" s="71">
        <f>IF(D29&gt;0,(D29/E29),0)</f>
        <v>0</v>
      </c>
      <c r="H29" s="190"/>
    </row>
    <row r="30" spans="1:8">
      <c r="A30" s="87"/>
      <c r="B30" s="71"/>
      <c r="C30" s="148"/>
      <c r="D30" s="149"/>
      <c r="E30" s="150"/>
      <c r="F30" s="151">
        <f>IF(D30&gt;0,(D30/E30),0)</f>
        <v>0</v>
      </c>
    </row>
    <row r="31" spans="1:8">
      <c r="A31" s="87"/>
      <c r="B31" s="71"/>
      <c r="C31" s="148"/>
      <c r="D31" s="149"/>
      <c r="E31" s="150"/>
      <c r="F31" s="71">
        <f>IF(D31&gt;0,(D31/E31),0)</f>
        <v>0</v>
      </c>
    </row>
    <row r="32" spans="1:8" ht="15" thickBot="1">
      <c r="A32" s="140"/>
      <c r="B32" s="76"/>
      <c r="C32" s="152"/>
      <c r="D32" s="153"/>
      <c r="E32" s="75" t="s">
        <v>10</v>
      </c>
      <c r="F32" s="76">
        <f>ROUND(SUM(F28:F31),0)</f>
        <v>671</v>
      </c>
    </row>
    <row r="33" spans="1:6" ht="15" thickBot="1">
      <c r="A33" s="602"/>
      <c r="B33" s="607" t="s">
        <v>25</v>
      </c>
      <c r="C33" s="608"/>
      <c r="D33" s="608"/>
      <c r="E33" s="609"/>
      <c r="F33" s="154">
        <f>+F32+F25+F15</f>
        <v>294366.8</v>
      </c>
    </row>
    <row r="34" spans="1:6" ht="15" thickBot="1">
      <c r="A34" s="603"/>
      <c r="B34" s="610" t="s">
        <v>26</v>
      </c>
      <c r="C34" s="611"/>
      <c r="D34" s="611"/>
      <c r="E34" s="611"/>
      <c r="F34" s="612"/>
    </row>
    <row r="35" spans="1:6">
      <c r="A35" s="604"/>
      <c r="B35" s="613" t="s">
        <v>27</v>
      </c>
      <c r="C35" s="614"/>
      <c r="D35" s="614"/>
      <c r="E35" s="155">
        <v>0.1</v>
      </c>
      <c r="F35" s="156">
        <f>+F33*E35</f>
        <v>29436.68</v>
      </c>
    </row>
    <row r="36" spans="1:6">
      <c r="A36" s="605"/>
      <c r="B36" s="615" t="s">
        <v>28</v>
      </c>
      <c r="C36" s="616"/>
      <c r="D36" s="616"/>
      <c r="E36" s="157">
        <v>0.05</v>
      </c>
      <c r="F36" s="139">
        <f>+F33*E36</f>
        <v>14718.34</v>
      </c>
    </row>
    <row r="37" spans="1:6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14718.34</v>
      </c>
    </row>
    <row r="38" spans="1:6" ht="15" thickBot="1">
      <c r="A38" s="605"/>
      <c r="B38" s="619" t="s">
        <v>30</v>
      </c>
      <c r="C38" s="620"/>
      <c r="D38" s="620"/>
      <c r="E38" s="621"/>
      <c r="F38" s="154">
        <f>SUM(F35:F37)</f>
        <v>58873.36</v>
      </c>
    </row>
    <row r="39" spans="1:6" ht="16.2" thickBot="1">
      <c r="A39" s="606"/>
      <c r="B39" s="619" t="s">
        <v>31</v>
      </c>
      <c r="C39" s="620"/>
      <c r="D39" s="620"/>
      <c r="E39" s="621"/>
      <c r="F39" s="160">
        <f>+ROUND(SUM(F33+F38),0)</f>
        <v>353240</v>
      </c>
    </row>
    <row r="40" spans="1:6">
      <c r="A40" s="161"/>
      <c r="B40" s="131"/>
      <c r="C40" s="131"/>
      <c r="D40" s="131"/>
      <c r="E40" s="131"/>
      <c r="F40" s="131"/>
    </row>
    <row r="44" spans="1:6">
      <c r="B44" s="55"/>
      <c r="C44" s="55"/>
    </row>
    <row r="45" spans="1:6">
      <c r="B45" s="55"/>
      <c r="C45" s="55"/>
    </row>
    <row r="47" spans="1:6">
      <c r="B47" s="55"/>
    </row>
    <row r="48" spans="1:6">
      <c r="B48" s="55"/>
    </row>
    <row r="50" spans="2:2">
      <c r="B50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  <row r="63" spans="2:2">
      <c r="B63" s="55"/>
    </row>
  </sheetData>
  <mergeCells count="28">
    <mergeCell ref="C10:D10"/>
    <mergeCell ref="A1:F2"/>
    <mergeCell ref="B4:F4"/>
    <mergeCell ref="C7:D7"/>
    <mergeCell ref="C8:D8"/>
    <mergeCell ref="C9:D9"/>
    <mergeCell ref="C23:D23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C22:D22"/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94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3"/>
  <sheetViews>
    <sheetView view="pageBreakPreview" topLeftCell="B1" zoomScaleNormal="100" zoomScaleSheetLayoutView="100" workbookViewId="0">
      <selection activeCell="B24" sqref="B24"/>
    </sheetView>
  </sheetViews>
  <sheetFormatPr baseColWidth="10" defaultRowHeight="14.4"/>
  <cols>
    <col min="1" max="1" width="31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7" s="1" customFormat="1" ht="15" customHeight="1">
      <c r="A1" s="585" t="s">
        <v>0</v>
      </c>
      <c r="B1" s="586"/>
      <c r="C1" s="586"/>
      <c r="D1" s="586"/>
      <c r="E1" s="586"/>
      <c r="F1" s="587"/>
    </row>
    <row r="2" spans="1:7" s="1" customFormat="1" ht="15.75" customHeight="1" thickBot="1">
      <c r="A2" s="588"/>
      <c r="B2" s="589"/>
      <c r="C2" s="589"/>
      <c r="D2" s="589"/>
      <c r="E2" s="589"/>
      <c r="F2" s="590"/>
    </row>
    <row r="3" spans="1:7" ht="15" thickBot="1">
      <c r="A3" s="2" t="s">
        <v>1</v>
      </c>
      <c r="B3" s="3">
        <f>+PRESUPUESTO!A27</f>
        <v>4.03</v>
      </c>
      <c r="C3" s="4"/>
      <c r="D3" s="5"/>
      <c r="E3" s="6" t="s">
        <v>2</v>
      </c>
      <c r="F3" s="7" t="str">
        <f>+PRESUPUESTO!C27</f>
        <v>KG</v>
      </c>
    </row>
    <row r="4" spans="1:7" s="9" customFormat="1" ht="47.25" customHeight="1" thickBot="1">
      <c r="A4" s="8" t="s">
        <v>3</v>
      </c>
      <c r="B4" s="594" t="str">
        <f>+PRESUPUESTO!B27</f>
        <v>HIERRO 60.000 PSI CIMENTACION</v>
      </c>
      <c r="C4" s="594"/>
      <c r="D4" s="594"/>
      <c r="E4" s="594"/>
      <c r="F4" s="595"/>
    </row>
    <row r="5" spans="1:7" ht="15" thickBot="1">
      <c r="A5" s="10"/>
      <c r="B5" s="11"/>
      <c r="C5" s="11"/>
      <c r="D5" s="11"/>
      <c r="E5" s="11"/>
      <c r="F5" s="12"/>
    </row>
    <row r="6" spans="1:7" ht="15" thickBot="1">
      <c r="A6" s="134" t="s">
        <v>4</v>
      </c>
      <c r="B6" s="135"/>
      <c r="C6" s="135"/>
      <c r="D6" s="135"/>
      <c r="E6" s="135"/>
      <c r="F6" s="136"/>
    </row>
    <row r="7" spans="1:7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7">
      <c r="A8" s="87" t="s">
        <v>32</v>
      </c>
      <c r="B8" s="86" t="s">
        <v>33</v>
      </c>
      <c r="C8" s="598">
        <v>250</v>
      </c>
      <c r="D8" s="599"/>
      <c r="E8" s="138">
        <v>1</v>
      </c>
      <c r="F8" s="156">
        <f>IF(C8&gt;0,(C8*E8),0)</f>
        <v>250</v>
      </c>
    </row>
    <row r="9" spans="1:7">
      <c r="A9" s="165"/>
      <c r="B9" s="170"/>
      <c r="C9" s="629"/>
      <c r="D9" s="630"/>
      <c r="E9" s="171"/>
      <c r="F9" s="172"/>
    </row>
    <row r="10" spans="1:7">
      <c r="A10" s="87"/>
      <c r="B10" s="86"/>
      <c r="C10" s="598"/>
      <c r="D10" s="599"/>
      <c r="E10" s="138"/>
      <c r="F10" s="139">
        <f>IF(C10&gt;0,(C10/E10),0)</f>
        <v>0</v>
      </c>
    </row>
    <row r="11" spans="1:7">
      <c r="A11" s="87"/>
      <c r="B11" s="86"/>
      <c r="C11" s="598"/>
      <c r="D11" s="599"/>
      <c r="E11" s="138"/>
      <c r="F11" s="139">
        <f>IF(C11&gt;0,(C11/E11),0)</f>
        <v>0</v>
      </c>
    </row>
    <row r="12" spans="1:7">
      <c r="A12" s="87"/>
      <c r="B12" s="86"/>
      <c r="C12" s="598"/>
      <c r="D12" s="599"/>
      <c r="E12" s="138"/>
      <c r="F12" s="139">
        <f>IF(C12&gt;0,(C12/E12),0)</f>
        <v>0</v>
      </c>
      <c r="G12" s="25"/>
    </row>
    <row r="13" spans="1:7">
      <c r="A13" s="87"/>
      <c r="B13" s="86"/>
      <c r="C13" s="598"/>
      <c r="D13" s="599"/>
      <c r="E13" s="138"/>
      <c r="F13" s="139">
        <f>IF(C13&gt;0,(C13/E13),0)</f>
        <v>0</v>
      </c>
    </row>
    <row r="14" spans="1:7">
      <c r="A14" s="87"/>
      <c r="B14" s="69"/>
      <c r="C14" s="598"/>
      <c r="D14" s="599"/>
      <c r="E14" s="138"/>
      <c r="F14" s="139">
        <f>IF(C14&gt;0,(C14/E14),0)</f>
        <v>0</v>
      </c>
    </row>
    <row r="15" spans="1:7" ht="15" thickBot="1">
      <c r="A15" s="140"/>
      <c r="B15" s="141"/>
      <c r="C15" s="600"/>
      <c r="D15" s="601"/>
      <c r="E15" s="75" t="s">
        <v>10</v>
      </c>
      <c r="F15" s="76">
        <f>SUM(F8:F14)</f>
        <v>250</v>
      </c>
    </row>
    <row r="16" spans="1:7" ht="15" thickBot="1">
      <c r="A16" s="134" t="s">
        <v>11</v>
      </c>
      <c r="B16" s="142"/>
      <c r="C16" s="143"/>
      <c r="D16" s="143"/>
      <c r="E16" s="143"/>
      <c r="F16" s="144"/>
    </row>
    <row r="17" spans="1:7" ht="15" thickBot="1">
      <c r="A17" s="137" t="s">
        <v>5</v>
      </c>
      <c r="B17" s="137" t="s">
        <v>2</v>
      </c>
      <c r="C17" s="610" t="s">
        <v>12</v>
      </c>
      <c r="D17" s="612"/>
      <c r="E17" s="230" t="s">
        <v>13</v>
      </c>
      <c r="F17" s="137" t="s">
        <v>9</v>
      </c>
    </row>
    <row r="18" spans="1:7" ht="16.5" customHeight="1">
      <c r="A18" s="277" t="str">
        <f>MATERIALES!B14</f>
        <v>ALAMBRE NEGRO No 18 RECOCIDO</v>
      </c>
      <c r="B18" s="233" t="str">
        <f>MATERIALES!C14</f>
        <v>KG</v>
      </c>
      <c r="C18" s="631">
        <f>MATERIALES!D14</f>
        <v>3000</v>
      </c>
      <c r="D18" s="632"/>
      <c r="E18" s="182">
        <v>0.1</v>
      </c>
      <c r="F18" s="183">
        <f t="shared" ref="F18:F24" si="0">+C18*E18</f>
        <v>300</v>
      </c>
    </row>
    <row r="19" spans="1:7">
      <c r="A19" s="278" t="str">
        <f>MATERIALES!B69</f>
        <v>HIERRO FIGURADO 60.000 PSI</v>
      </c>
      <c r="B19" s="234" t="str">
        <f>MATERIALES!C69</f>
        <v>KG</v>
      </c>
      <c r="C19" s="633">
        <f>MATERIALES!D69</f>
        <v>2400</v>
      </c>
      <c r="D19" s="634"/>
      <c r="E19" s="72">
        <v>1</v>
      </c>
      <c r="F19" s="73">
        <f t="shared" si="0"/>
        <v>2400</v>
      </c>
    </row>
    <row r="20" spans="1:7">
      <c r="A20" s="278" t="str">
        <f>MATERIALES!B70</f>
        <v>HOJA DE SEGUETA NICOLSON</v>
      </c>
      <c r="B20" s="234" t="str">
        <f>MATERIALES!C70</f>
        <v>UN</v>
      </c>
      <c r="C20" s="633">
        <f>MATERIALES!D70</f>
        <v>2093</v>
      </c>
      <c r="D20" s="634"/>
      <c r="E20" s="72">
        <v>0.3</v>
      </c>
      <c r="F20" s="73">
        <f t="shared" si="0"/>
        <v>627.9</v>
      </c>
    </row>
    <row r="21" spans="1:7">
      <c r="A21" s="279"/>
      <c r="B21" s="164"/>
      <c r="C21" s="598"/>
      <c r="D21" s="599"/>
      <c r="E21" s="70"/>
      <c r="F21" s="71">
        <f t="shared" si="0"/>
        <v>0</v>
      </c>
    </row>
    <row r="22" spans="1:7">
      <c r="A22" s="87"/>
      <c r="B22" s="69"/>
      <c r="C22" s="598"/>
      <c r="D22" s="599"/>
      <c r="E22" s="70"/>
      <c r="F22" s="71">
        <f t="shared" si="0"/>
        <v>0</v>
      </c>
      <c r="G22" s="25"/>
    </row>
    <row r="23" spans="1:7">
      <c r="A23" s="87"/>
      <c r="B23" s="86"/>
      <c r="C23" s="598"/>
      <c r="D23" s="599"/>
      <c r="E23" s="70"/>
      <c r="F23" s="71">
        <f t="shared" si="0"/>
        <v>0</v>
      </c>
    </row>
    <row r="24" spans="1:7">
      <c r="A24" s="87"/>
      <c r="B24" s="86"/>
      <c r="C24" s="598"/>
      <c r="D24" s="599"/>
      <c r="E24" s="70"/>
      <c r="F24" s="71">
        <f t="shared" si="0"/>
        <v>0</v>
      </c>
    </row>
    <row r="25" spans="1:7" ht="15" thickBot="1">
      <c r="A25" s="140"/>
      <c r="B25" s="145"/>
      <c r="C25" s="600"/>
      <c r="D25" s="601"/>
      <c r="E25" s="75" t="s">
        <v>10</v>
      </c>
      <c r="F25" s="76">
        <f>+ROUND(SUM(F18:F24),0)</f>
        <v>3328</v>
      </c>
    </row>
    <row r="26" spans="1:7" ht="15" thickBot="1">
      <c r="A26" s="134" t="s">
        <v>19</v>
      </c>
      <c r="B26" s="142"/>
      <c r="C26" s="143"/>
      <c r="D26" s="143"/>
      <c r="E26" s="143"/>
      <c r="F26" s="144"/>
    </row>
    <row r="27" spans="1:7" s="25" customFormat="1" ht="15" thickBot="1">
      <c r="A27" s="229" t="s">
        <v>20</v>
      </c>
      <c r="B27" s="137" t="s">
        <v>21</v>
      </c>
      <c r="C27" s="229" t="s">
        <v>22</v>
      </c>
      <c r="D27" s="137" t="s">
        <v>23</v>
      </c>
      <c r="E27" s="230" t="s">
        <v>8</v>
      </c>
      <c r="F27" s="137" t="s">
        <v>9</v>
      </c>
    </row>
    <row r="28" spans="1:7">
      <c r="A28" s="525" t="str">
        <f>'COSTO REAL MANO DE OBRA'!B7</f>
        <v>CUADRILLA A</v>
      </c>
      <c r="B28" s="513">
        <f>'COSTO REAL MANO DE OBRA'!D7</f>
        <v>68489</v>
      </c>
      <c r="C28" s="526">
        <f>'COSTO REAL MANO DE OBRA'!E6</f>
        <v>0.75</v>
      </c>
      <c r="D28" s="513">
        <f>'COSTO REAL MANO DE OBRA'!F7</f>
        <v>119855.75</v>
      </c>
      <c r="E28" s="505">
        <v>1.1999999999999999E-3</v>
      </c>
      <c r="F28" s="506">
        <f>IF(D28&gt;0,(D28*E28),0)</f>
        <v>143.82689999999999</v>
      </c>
    </row>
    <row r="29" spans="1:7">
      <c r="A29" s="165"/>
      <c r="B29" s="177"/>
      <c r="C29" s="178"/>
      <c r="D29" s="179"/>
      <c r="E29" s="180"/>
      <c r="F29" s="71">
        <f>IF(D29&gt;0,(D29/E29),0)</f>
        <v>0</v>
      </c>
    </row>
    <row r="30" spans="1:7">
      <c r="A30" s="87"/>
      <c r="B30" s="71"/>
      <c r="C30" s="148"/>
      <c r="D30" s="149"/>
      <c r="E30" s="150"/>
      <c r="F30" s="151">
        <f>IF(D30&gt;0,(D30/E30),0)</f>
        <v>0</v>
      </c>
    </row>
    <row r="31" spans="1:7">
      <c r="A31" s="87"/>
      <c r="B31" s="71"/>
      <c r="C31" s="148"/>
      <c r="D31" s="149"/>
      <c r="E31" s="150"/>
      <c r="F31" s="71">
        <f>IF(D31&gt;0,(D31/E31),0)</f>
        <v>0</v>
      </c>
    </row>
    <row r="32" spans="1:7" ht="15" thickBot="1">
      <c r="A32" s="140"/>
      <c r="B32" s="76"/>
      <c r="C32" s="152"/>
      <c r="D32" s="153"/>
      <c r="E32" s="75" t="s">
        <v>10</v>
      </c>
      <c r="F32" s="76">
        <f>ROUND(SUM(F28:F31),0)</f>
        <v>144</v>
      </c>
    </row>
    <row r="33" spans="1:6" ht="15" thickBot="1">
      <c r="A33" s="602"/>
      <c r="B33" s="607" t="s">
        <v>25</v>
      </c>
      <c r="C33" s="608"/>
      <c r="D33" s="608"/>
      <c r="E33" s="609"/>
      <c r="F33" s="154">
        <f>+F32+F25+F15</f>
        <v>3722</v>
      </c>
    </row>
    <row r="34" spans="1:6" ht="15" thickBot="1">
      <c r="A34" s="603"/>
      <c r="B34" s="610" t="s">
        <v>26</v>
      </c>
      <c r="C34" s="611"/>
      <c r="D34" s="611"/>
      <c r="E34" s="611"/>
      <c r="F34" s="612"/>
    </row>
    <row r="35" spans="1:6">
      <c r="A35" s="604"/>
      <c r="B35" s="613" t="s">
        <v>27</v>
      </c>
      <c r="C35" s="614"/>
      <c r="D35" s="614"/>
      <c r="E35" s="155">
        <v>0.1</v>
      </c>
      <c r="F35" s="156">
        <f>+F33*E35</f>
        <v>372.20000000000005</v>
      </c>
    </row>
    <row r="36" spans="1:6">
      <c r="A36" s="605"/>
      <c r="B36" s="615" t="s">
        <v>28</v>
      </c>
      <c r="C36" s="616"/>
      <c r="D36" s="616"/>
      <c r="E36" s="157">
        <v>0.05</v>
      </c>
      <c r="F36" s="139">
        <f>+F33*E36</f>
        <v>186.10000000000002</v>
      </c>
    </row>
    <row r="37" spans="1:6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186.10000000000002</v>
      </c>
    </row>
    <row r="38" spans="1:6" ht="15" thickBot="1">
      <c r="A38" s="605"/>
      <c r="B38" s="619" t="s">
        <v>30</v>
      </c>
      <c r="C38" s="620"/>
      <c r="D38" s="620"/>
      <c r="E38" s="621"/>
      <c r="F38" s="154">
        <f>SUM(F35:F37)</f>
        <v>744.40000000000009</v>
      </c>
    </row>
    <row r="39" spans="1:6" ht="16.2" thickBot="1">
      <c r="A39" s="606"/>
      <c r="B39" s="619" t="s">
        <v>31</v>
      </c>
      <c r="C39" s="620"/>
      <c r="D39" s="620"/>
      <c r="E39" s="621"/>
      <c r="F39" s="160">
        <f>+ROUND(SUM(F33+F38),0)</f>
        <v>4466</v>
      </c>
    </row>
    <row r="40" spans="1:6">
      <c r="A40" s="161"/>
      <c r="B40" s="131"/>
      <c r="C40" s="131"/>
      <c r="D40" s="131"/>
      <c r="E40" s="131"/>
      <c r="F40" s="131"/>
    </row>
    <row r="44" spans="1:6">
      <c r="B44" s="55"/>
      <c r="C44" s="55"/>
    </row>
    <row r="45" spans="1:6">
      <c r="B45" s="55"/>
      <c r="C45" s="55"/>
    </row>
    <row r="47" spans="1:6">
      <c r="B47" s="55"/>
    </row>
    <row r="48" spans="1:6">
      <c r="B48" s="55"/>
    </row>
    <row r="50" spans="2:2">
      <c r="B50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  <row r="63" spans="2:2">
      <c r="B63" s="55"/>
    </row>
  </sheetData>
  <mergeCells count="28">
    <mergeCell ref="C10:D10"/>
    <mergeCell ref="A1:F2"/>
    <mergeCell ref="B4:F4"/>
    <mergeCell ref="C7:D7"/>
    <mergeCell ref="C8:D8"/>
    <mergeCell ref="C9:D9"/>
    <mergeCell ref="C23:D23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C22:D22"/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90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63"/>
  <sheetViews>
    <sheetView view="pageBreakPreview" topLeftCell="B1" zoomScaleNormal="100" zoomScaleSheetLayoutView="100" workbookViewId="0">
      <selection activeCell="B24" sqref="B24"/>
    </sheetView>
  </sheetViews>
  <sheetFormatPr baseColWidth="10" defaultRowHeight="14.4"/>
  <cols>
    <col min="1" max="1" width="39.109375" bestFit="1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7" s="1" customFormat="1" ht="15" customHeight="1">
      <c r="A1" s="585" t="s">
        <v>0</v>
      </c>
      <c r="B1" s="586"/>
      <c r="C1" s="586"/>
      <c r="D1" s="586"/>
      <c r="E1" s="586"/>
      <c r="F1" s="587"/>
    </row>
    <row r="2" spans="1:7" s="1" customFormat="1" ht="15.75" customHeight="1" thickBot="1">
      <c r="A2" s="588"/>
      <c r="B2" s="589"/>
      <c r="C2" s="589"/>
      <c r="D2" s="589"/>
      <c r="E2" s="589"/>
      <c r="F2" s="590"/>
    </row>
    <row r="3" spans="1:7" ht="15" thickBot="1">
      <c r="A3" s="2" t="s">
        <v>1</v>
      </c>
      <c r="B3" s="3">
        <f>PRESUPUESTO!A28</f>
        <v>4.04</v>
      </c>
      <c r="C3" s="4"/>
      <c r="D3" s="5"/>
      <c r="E3" s="6" t="s">
        <v>2</v>
      </c>
      <c r="F3" s="7" t="str">
        <f>PRESUPUESTO!C28</f>
        <v>M3</v>
      </c>
    </row>
    <row r="4" spans="1:7" s="9" customFormat="1" ht="47.25" customHeight="1" thickBot="1">
      <c r="A4" s="8" t="s">
        <v>3</v>
      </c>
      <c r="B4" s="594" t="str">
        <f>PRESUPUESTO!B28</f>
        <v>SUBBASE GRANULAR B -600 INCLUYE COMPACTACIÓN.</v>
      </c>
      <c r="C4" s="594"/>
      <c r="D4" s="594"/>
      <c r="E4" s="594"/>
      <c r="F4" s="595"/>
    </row>
    <row r="5" spans="1:7" ht="15" thickBot="1">
      <c r="A5" s="10"/>
      <c r="B5" s="11"/>
      <c r="C5" s="11"/>
      <c r="D5" s="11"/>
      <c r="E5" s="11"/>
      <c r="F5" s="12"/>
    </row>
    <row r="6" spans="1:7" ht="15" thickBot="1">
      <c r="A6" s="134" t="s">
        <v>4</v>
      </c>
      <c r="B6" s="135"/>
      <c r="C6" s="135"/>
      <c r="D6" s="135"/>
      <c r="E6" s="135"/>
      <c r="F6" s="136"/>
    </row>
    <row r="7" spans="1:7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7">
      <c r="A8" s="200" t="s">
        <v>228</v>
      </c>
      <c r="B8" s="86" t="s">
        <v>33</v>
      </c>
      <c r="C8" s="598">
        <v>1455.8</v>
      </c>
      <c r="D8" s="599"/>
      <c r="E8" s="138">
        <v>1</v>
      </c>
      <c r="F8" s="156">
        <f>IF(C8&gt;0,(C8*E8),0)</f>
        <v>1455.8</v>
      </c>
    </row>
    <row r="9" spans="1:7">
      <c r="A9" s="87" t="str">
        <f>EQUIPOS!B6</f>
        <v>VIBROCOMPACTADOR A GASOLINA</v>
      </c>
      <c r="B9" s="201" t="str">
        <f>EQUIPOS!C6</f>
        <v>MAQUINARIA</v>
      </c>
      <c r="C9" s="598">
        <f>EQUIPOS!D6</f>
        <v>26000</v>
      </c>
      <c r="D9" s="599"/>
      <c r="E9" s="138">
        <v>0.04</v>
      </c>
      <c r="F9" s="139">
        <f>IF(C9&gt;0,(C9*E9),0)</f>
        <v>1040</v>
      </c>
    </row>
    <row r="10" spans="1:7">
      <c r="A10" s="87"/>
      <c r="B10" s="86"/>
      <c r="C10" s="598"/>
      <c r="D10" s="599"/>
      <c r="E10" s="138"/>
      <c r="F10" s="139">
        <f>IF(C10&gt;0,(C10/E10),0)</f>
        <v>0</v>
      </c>
    </row>
    <row r="11" spans="1:7">
      <c r="A11" s="87"/>
      <c r="B11" s="86"/>
      <c r="C11" s="598"/>
      <c r="D11" s="599"/>
      <c r="E11" s="138"/>
      <c r="F11" s="139">
        <f>IF(C11&gt;0,(C11/E11),0)</f>
        <v>0</v>
      </c>
      <c r="G11" s="25"/>
    </row>
    <row r="12" spans="1:7">
      <c r="A12" s="87"/>
      <c r="B12" s="86"/>
      <c r="C12" s="598"/>
      <c r="D12" s="599"/>
      <c r="E12" s="138"/>
      <c r="F12" s="139">
        <f>IF(C12&gt;0,(C12/E12),0)</f>
        <v>0</v>
      </c>
    </row>
    <row r="13" spans="1:7">
      <c r="A13" s="87"/>
      <c r="B13" s="69"/>
      <c r="C13" s="598"/>
      <c r="D13" s="599"/>
      <c r="E13" s="138"/>
      <c r="F13" s="139">
        <f>IF(C13&gt;0,(C13/E13),0)</f>
        <v>0</v>
      </c>
    </row>
    <row r="14" spans="1:7" ht="15" thickBot="1">
      <c r="A14" s="140"/>
      <c r="B14" s="141"/>
      <c r="C14" s="600"/>
      <c r="D14" s="601"/>
      <c r="E14" s="75" t="s">
        <v>10</v>
      </c>
      <c r="F14" s="76">
        <f>SUM(F8:F13)</f>
        <v>2495.8000000000002</v>
      </c>
    </row>
    <row r="15" spans="1:7" ht="15" thickBot="1">
      <c r="A15" s="134" t="s">
        <v>11</v>
      </c>
      <c r="B15" s="142"/>
      <c r="C15" s="143"/>
      <c r="D15" s="143"/>
      <c r="E15" s="143"/>
      <c r="F15" s="144"/>
    </row>
    <row r="16" spans="1:7" ht="15" thickBot="1">
      <c r="A16" s="229" t="s">
        <v>5</v>
      </c>
      <c r="B16" s="137" t="s">
        <v>2</v>
      </c>
      <c r="C16" s="610" t="s">
        <v>12</v>
      </c>
      <c r="D16" s="612"/>
      <c r="E16" s="230" t="s">
        <v>13</v>
      </c>
      <c r="F16" s="137" t="s">
        <v>9</v>
      </c>
    </row>
    <row r="17" spans="1:9">
      <c r="A17" s="85" t="str">
        <f>MATERIALES!B99</f>
        <v>RECEBO B-600</v>
      </c>
      <c r="B17" s="197" t="str">
        <f>MATERIALES!C99</f>
        <v>M3</v>
      </c>
      <c r="C17" s="624">
        <f>MATERIALES!D99</f>
        <v>44000</v>
      </c>
      <c r="D17" s="625"/>
      <c r="E17" s="67">
        <v>1.3</v>
      </c>
      <c r="F17" s="68">
        <f t="shared" ref="F17:F24" si="0">+C17*E17</f>
        <v>57200</v>
      </c>
    </row>
    <row r="18" spans="1:9">
      <c r="A18" s="87" t="str">
        <f>MATERIALES!B8</f>
        <v>AGUA</v>
      </c>
      <c r="B18" s="69" t="str">
        <f>MATERIALES!C8</f>
        <v>LT</v>
      </c>
      <c r="C18" s="598">
        <f>MATERIALES!D8</f>
        <v>50</v>
      </c>
      <c r="D18" s="599"/>
      <c r="E18" s="70">
        <v>10</v>
      </c>
      <c r="F18" s="71">
        <f t="shared" si="0"/>
        <v>500</v>
      </c>
    </row>
    <row r="19" spans="1:9">
      <c r="A19" s="87"/>
      <c r="B19" s="202"/>
      <c r="C19" s="598"/>
      <c r="D19" s="599"/>
      <c r="E19" s="70"/>
      <c r="F19" s="71">
        <f t="shared" si="0"/>
        <v>0</v>
      </c>
    </row>
    <row r="20" spans="1:9">
      <c r="A20" s="87"/>
      <c r="B20" s="86"/>
      <c r="C20" s="598"/>
      <c r="D20" s="599"/>
      <c r="E20" s="70"/>
      <c r="F20" s="71">
        <f t="shared" si="0"/>
        <v>0</v>
      </c>
    </row>
    <row r="21" spans="1:9">
      <c r="A21" s="87"/>
      <c r="B21" s="86"/>
      <c r="C21" s="598"/>
      <c r="D21" s="599"/>
      <c r="E21" s="70"/>
      <c r="F21" s="71">
        <f t="shared" ref="F21" si="1">+C21*E21</f>
        <v>0</v>
      </c>
    </row>
    <row r="22" spans="1:9">
      <c r="A22" s="87"/>
      <c r="B22" s="69"/>
      <c r="C22" s="598"/>
      <c r="D22" s="599"/>
      <c r="E22" s="70"/>
      <c r="F22" s="71">
        <f t="shared" si="0"/>
        <v>0</v>
      </c>
      <c r="G22" s="25"/>
    </row>
    <row r="23" spans="1:9">
      <c r="A23" s="87"/>
      <c r="B23" s="86"/>
      <c r="C23" s="598"/>
      <c r="D23" s="599"/>
      <c r="E23" s="70"/>
      <c r="F23" s="71">
        <f t="shared" si="0"/>
        <v>0</v>
      </c>
    </row>
    <row r="24" spans="1:9">
      <c r="A24" s="87"/>
      <c r="B24" s="86"/>
      <c r="C24" s="598"/>
      <c r="D24" s="599"/>
      <c r="E24" s="70"/>
      <c r="F24" s="71">
        <f t="shared" si="0"/>
        <v>0</v>
      </c>
    </row>
    <row r="25" spans="1:9" ht="15" thickBot="1">
      <c r="A25" s="140"/>
      <c r="B25" s="145"/>
      <c r="C25" s="600"/>
      <c r="D25" s="601"/>
      <c r="E25" s="75" t="s">
        <v>10</v>
      </c>
      <c r="F25" s="76">
        <f>+ROUND(SUM(F17:F24),0)</f>
        <v>57700</v>
      </c>
    </row>
    <row r="26" spans="1:9" ht="15" thickBot="1">
      <c r="A26" s="134" t="s">
        <v>19</v>
      </c>
      <c r="B26" s="142"/>
      <c r="C26" s="143"/>
      <c r="D26" s="143"/>
      <c r="E26" s="143"/>
      <c r="F26" s="144"/>
    </row>
    <row r="27" spans="1:9" s="25" customFormat="1" ht="15" thickBot="1">
      <c r="A27" s="229" t="s">
        <v>20</v>
      </c>
      <c r="B27" s="137" t="s">
        <v>21</v>
      </c>
      <c r="C27" s="229" t="s">
        <v>22</v>
      </c>
      <c r="D27" s="137" t="s">
        <v>23</v>
      </c>
      <c r="E27" s="230" t="s">
        <v>8</v>
      </c>
      <c r="F27" s="137" t="s">
        <v>9</v>
      </c>
    </row>
    <row r="28" spans="1:9">
      <c r="A28" s="501" t="str">
        <f>'COSTO REAL MANO DE OBRA'!B7</f>
        <v>CUADRILLA A</v>
      </c>
      <c r="B28" s="502">
        <f>'COSTO REAL MANO DE OBRA'!D10</f>
        <v>27730</v>
      </c>
      <c r="C28" s="503">
        <f>'COSTO REAL MANO DE OBRA'!E10</f>
        <v>0.75</v>
      </c>
      <c r="D28" s="504">
        <f>'COSTO REAL MANO DE OBRA'!F10</f>
        <v>48527.5</v>
      </c>
      <c r="E28" s="527">
        <f>H29</f>
        <v>0.1125</v>
      </c>
      <c r="F28" s="506">
        <f>IF(D28&gt;0,(D28*E28),0)</f>
        <v>5459.34375</v>
      </c>
      <c r="H28" s="132">
        <v>1</v>
      </c>
      <c r="I28" s="132">
        <v>8</v>
      </c>
    </row>
    <row r="29" spans="1:9">
      <c r="A29" s="165"/>
      <c r="B29" s="177"/>
      <c r="C29" s="178"/>
      <c r="D29" s="179"/>
      <c r="E29" s="180"/>
      <c r="F29" s="71">
        <f>IF(D29&gt;0,(D29/E29),0)</f>
        <v>0</v>
      </c>
      <c r="H29" s="132">
        <f>I29/I28</f>
        <v>0.1125</v>
      </c>
      <c r="I29" s="132">
        <v>0.9</v>
      </c>
    </row>
    <row r="30" spans="1:9">
      <c r="A30" s="87"/>
      <c r="B30" s="71"/>
      <c r="C30" s="148"/>
      <c r="D30" s="149"/>
      <c r="E30" s="150"/>
      <c r="F30" s="151">
        <f>IF(D30&gt;0,(D30/E30),0)</f>
        <v>0</v>
      </c>
    </row>
    <row r="31" spans="1:9">
      <c r="A31" s="87"/>
      <c r="B31" s="71"/>
      <c r="C31" s="148"/>
      <c r="D31" s="149"/>
      <c r="E31" s="150"/>
      <c r="F31" s="71">
        <f>IF(D31&gt;0,(D31/E31),0)</f>
        <v>0</v>
      </c>
    </row>
    <row r="32" spans="1:9" ht="15" thickBot="1">
      <c r="A32" s="140"/>
      <c r="B32" s="76"/>
      <c r="C32" s="152"/>
      <c r="D32" s="153"/>
      <c r="E32" s="75" t="s">
        <v>10</v>
      </c>
      <c r="F32" s="76">
        <f>ROUND(SUM(F28:F31),0)</f>
        <v>5459</v>
      </c>
    </row>
    <row r="33" spans="1:6" ht="15" thickBot="1">
      <c r="A33" s="602"/>
      <c r="B33" s="607" t="s">
        <v>25</v>
      </c>
      <c r="C33" s="608"/>
      <c r="D33" s="608"/>
      <c r="E33" s="609"/>
      <c r="F33" s="154">
        <f>+F32+F25+F14</f>
        <v>65654.8</v>
      </c>
    </row>
    <row r="34" spans="1:6" ht="15" thickBot="1">
      <c r="A34" s="603"/>
      <c r="B34" s="610" t="s">
        <v>26</v>
      </c>
      <c r="C34" s="611"/>
      <c r="D34" s="611"/>
      <c r="E34" s="611"/>
      <c r="F34" s="612"/>
    </row>
    <row r="35" spans="1:6">
      <c r="A35" s="604"/>
      <c r="B35" s="613" t="s">
        <v>27</v>
      </c>
      <c r="C35" s="614"/>
      <c r="D35" s="614"/>
      <c r="E35" s="155">
        <v>0.1</v>
      </c>
      <c r="F35" s="156">
        <f>+F33*E35</f>
        <v>6565.4800000000005</v>
      </c>
    </row>
    <row r="36" spans="1:6">
      <c r="A36" s="605"/>
      <c r="B36" s="615" t="s">
        <v>28</v>
      </c>
      <c r="C36" s="616"/>
      <c r="D36" s="616"/>
      <c r="E36" s="157">
        <v>0.05</v>
      </c>
      <c r="F36" s="139">
        <f>+F33*E36</f>
        <v>3282.7400000000002</v>
      </c>
    </row>
    <row r="37" spans="1:6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3282.7400000000002</v>
      </c>
    </row>
    <row r="38" spans="1:6" ht="15" thickBot="1">
      <c r="A38" s="605"/>
      <c r="B38" s="619" t="s">
        <v>30</v>
      </c>
      <c r="C38" s="620"/>
      <c r="D38" s="620"/>
      <c r="E38" s="621"/>
      <c r="F38" s="154">
        <f>SUM(F35:F37)</f>
        <v>13130.960000000001</v>
      </c>
    </row>
    <row r="39" spans="1:6" ht="16.2" thickBot="1">
      <c r="A39" s="606"/>
      <c r="B39" s="619" t="s">
        <v>31</v>
      </c>
      <c r="C39" s="620"/>
      <c r="D39" s="620"/>
      <c r="E39" s="621"/>
      <c r="F39" s="160">
        <f>+ROUND(SUM(F33+F38),0)</f>
        <v>78786</v>
      </c>
    </row>
    <row r="40" spans="1:6">
      <c r="A40" s="161"/>
      <c r="B40" s="131"/>
      <c r="C40" s="131"/>
      <c r="D40" s="131"/>
      <c r="E40" s="131"/>
      <c r="F40" s="131"/>
    </row>
    <row r="44" spans="1:6">
      <c r="B44" s="55"/>
      <c r="C44" s="55"/>
    </row>
    <row r="45" spans="1:6">
      <c r="B45" s="55"/>
      <c r="C45" s="55"/>
    </row>
    <row r="47" spans="1:6">
      <c r="B47" s="55"/>
    </row>
    <row r="48" spans="1:6">
      <c r="B48" s="55"/>
    </row>
    <row r="50" spans="2:2">
      <c r="B50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  <row r="63" spans="2:2">
      <c r="B63" s="55"/>
    </row>
  </sheetData>
  <mergeCells count="28"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  <mergeCell ref="C23:D23"/>
    <mergeCell ref="C10:D10"/>
    <mergeCell ref="C11:D11"/>
    <mergeCell ref="C12:D12"/>
    <mergeCell ref="C13:D13"/>
    <mergeCell ref="C14:D14"/>
    <mergeCell ref="C16:D16"/>
    <mergeCell ref="C17:D17"/>
    <mergeCell ref="C18:D18"/>
    <mergeCell ref="C19:D19"/>
    <mergeCell ref="C20:D20"/>
    <mergeCell ref="C22:D22"/>
    <mergeCell ref="C21:D21"/>
    <mergeCell ref="A1:F2"/>
    <mergeCell ref="B4:F4"/>
    <mergeCell ref="C7:D7"/>
    <mergeCell ref="C8:D8"/>
    <mergeCell ref="C9:D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83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3"/>
  <sheetViews>
    <sheetView view="pageBreakPreview" zoomScaleNormal="100" zoomScaleSheetLayoutView="100" workbookViewId="0">
      <selection activeCell="B24" sqref="B24"/>
    </sheetView>
  </sheetViews>
  <sheetFormatPr baseColWidth="10" defaultRowHeight="14.4"/>
  <cols>
    <col min="1" max="1" width="31.6640625" bestFit="1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7" s="1" customFormat="1" ht="15" customHeight="1">
      <c r="A1" s="585" t="s">
        <v>0</v>
      </c>
      <c r="B1" s="586"/>
      <c r="C1" s="586"/>
      <c r="D1" s="586"/>
      <c r="E1" s="586"/>
      <c r="F1" s="587"/>
    </row>
    <row r="2" spans="1:7" s="1" customFormat="1" ht="15.75" customHeight="1" thickBot="1">
      <c r="A2" s="588"/>
      <c r="B2" s="589"/>
      <c r="C2" s="589"/>
      <c r="D2" s="589"/>
      <c r="E2" s="589"/>
      <c r="F2" s="590"/>
    </row>
    <row r="3" spans="1:7" ht="15" thickBot="1">
      <c r="A3" s="2" t="s">
        <v>1</v>
      </c>
      <c r="B3" s="3">
        <f>+PRESUPUESTO!A30</f>
        <v>5.01</v>
      </c>
      <c r="C3" s="4"/>
      <c r="D3" s="5"/>
      <c r="E3" s="6" t="s">
        <v>2</v>
      </c>
      <c r="F3" s="7" t="str">
        <f>+PRESUPUESTO!C30</f>
        <v>KG</v>
      </c>
    </row>
    <row r="4" spans="1:7" s="9" customFormat="1" ht="47.25" customHeight="1" thickBot="1">
      <c r="A4" s="8" t="s">
        <v>3</v>
      </c>
      <c r="B4" s="594" t="str">
        <f>+PRESUPUESTO!B30</f>
        <v>HIERRO 60.000 PSI ESTRUCTURA</v>
      </c>
      <c r="C4" s="594"/>
      <c r="D4" s="594"/>
      <c r="E4" s="594"/>
      <c r="F4" s="595"/>
    </row>
    <row r="5" spans="1:7" ht="15" thickBot="1">
      <c r="A5" s="10"/>
      <c r="B5" s="11"/>
      <c r="C5" s="11"/>
      <c r="D5" s="11"/>
      <c r="E5" s="11"/>
      <c r="F5" s="12"/>
    </row>
    <row r="6" spans="1:7" ht="15" thickBot="1">
      <c r="A6" s="134" t="s">
        <v>4</v>
      </c>
      <c r="B6" s="135"/>
      <c r="C6" s="135"/>
      <c r="D6" s="135"/>
      <c r="E6" s="135"/>
      <c r="F6" s="136"/>
    </row>
    <row r="7" spans="1:7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7">
      <c r="A8" s="87" t="s">
        <v>32</v>
      </c>
      <c r="B8" s="86" t="s">
        <v>33</v>
      </c>
      <c r="C8" s="598">
        <v>250</v>
      </c>
      <c r="D8" s="599"/>
      <c r="E8" s="138">
        <v>1</v>
      </c>
      <c r="F8" s="156">
        <f>IF(C8&gt;0,(C8*E8),0)</f>
        <v>250</v>
      </c>
    </row>
    <row r="9" spans="1:7">
      <c r="A9" s="165"/>
      <c r="B9" s="170"/>
      <c r="C9" s="629"/>
      <c r="D9" s="630"/>
      <c r="E9" s="171"/>
      <c r="F9" s="172">
        <f>IF(C9&gt;0,(C9*E9),0)</f>
        <v>0</v>
      </c>
    </row>
    <row r="10" spans="1:7">
      <c r="A10" s="87"/>
      <c r="B10" s="86"/>
      <c r="C10" s="598"/>
      <c r="D10" s="599"/>
      <c r="E10" s="138"/>
      <c r="F10" s="139">
        <f>IF(C10&gt;0,(C10/E10),0)</f>
        <v>0</v>
      </c>
    </row>
    <row r="11" spans="1:7">
      <c r="A11" s="87"/>
      <c r="B11" s="86"/>
      <c r="C11" s="598"/>
      <c r="D11" s="599"/>
      <c r="E11" s="138"/>
      <c r="F11" s="139">
        <f>IF(C11&gt;0,(C11/E11),0)</f>
        <v>0</v>
      </c>
    </row>
    <row r="12" spans="1:7">
      <c r="A12" s="87"/>
      <c r="B12" s="86"/>
      <c r="C12" s="598"/>
      <c r="D12" s="599"/>
      <c r="E12" s="138"/>
      <c r="F12" s="139">
        <f>IF(C12&gt;0,(C12/E12),0)</f>
        <v>0</v>
      </c>
      <c r="G12" s="25"/>
    </row>
    <row r="13" spans="1:7">
      <c r="A13" s="87"/>
      <c r="B13" s="86"/>
      <c r="C13" s="598"/>
      <c r="D13" s="599"/>
      <c r="E13" s="138"/>
      <c r="F13" s="139">
        <f>IF(C13&gt;0,(C13/E13),0)</f>
        <v>0</v>
      </c>
    </row>
    <row r="14" spans="1:7">
      <c r="A14" s="87"/>
      <c r="B14" s="69"/>
      <c r="C14" s="598"/>
      <c r="D14" s="599"/>
      <c r="E14" s="138"/>
      <c r="F14" s="139">
        <f>IF(C14&gt;0,(C14/E14),0)</f>
        <v>0</v>
      </c>
    </row>
    <row r="15" spans="1:7" ht="15" thickBot="1">
      <c r="A15" s="140"/>
      <c r="B15" s="141"/>
      <c r="C15" s="600"/>
      <c r="D15" s="601"/>
      <c r="E15" s="75" t="s">
        <v>10</v>
      </c>
      <c r="F15" s="76">
        <f>SUM(F8:F14)</f>
        <v>250</v>
      </c>
    </row>
    <row r="16" spans="1:7" ht="15" thickBot="1">
      <c r="A16" s="134" t="s">
        <v>11</v>
      </c>
      <c r="B16" s="142"/>
      <c r="C16" s="143"/>
      <c r="D16" s="143"/>
      <c r="E16" s="143"/>
      <c r="F16" s="144"/>
    </row>
    <row r="17" spans="1:7" ht="15" thickBot="1">
      <c r="A17" s="229" t="s">
        <v>5</v>
      </c>
      <c r="B17" s="137" t="s">
        <v>2</v>
      </c>
      <c r="C17" s="610" t="s">
        <v>12</v>
      </c>
      <c r="D17" s="612"/>
      <c r="E17" s="230" t="s">
        <v>13</v>
      </c>
      <c r="F17" s="137" t="s">
        <v>9</v>
      </c>
    </row>
    <row r="18" spans="1:7">
      <c r="A18" s="85" t="str">
        <f>+MATERIALES!B14</f>
        <v>ALAMBRE NEGRO No 18 RECOCIDO</v>
      </c>
      <c r="B18" s="66" t="s">
        <v>35</v>
      </c>
      <c r="C18" s="624">
        <f>+MATERIALES!D14</f>
        <v>3000</v>
      </c>
      <c r="D18" s="625"/>
      <c r="E18" s="67">
        <v>0.1</v>
      </c>
      <c r="F18" s="68">
        <f t="shared" ref="F18:F24" si="0">+C18*E18</f>
        <v>300</v>
      </c>
    </row>
    <row r="19" spans="1:7">
      <c r="A19" s="87" t="s">
        <v>104</v>
      </c>
      <c r="B19" s="69" t="s">
        <v>35</v>
      </c>
      <c r="C19" s="598">
        <f>+MATERIALES!D69</f>
        <v>2400</v>
      </c>
      <c r="D19" s="599"/>
      <c r="E19" s="70">
        <v>1</v>
      </c>
      <c r="F19" s="71">
        <f t="shared" si="0"/>
        <v>2400</v>
      </c>
    </row>
    <row r="20" spans="1:7">
      <c r="A20" s="87" t="str">
        <f>MATERIALES!B70</f>
        <v>HOJA DE SEGUETA NICOLSON</v>
      </c>
      <c r="B20" s="203" t="str">
        <f>MATERIALES!C70</f>
        <v>UN</v>
      </c>
      <c r="C20" s="598">
        <f>MATERIALES!D70</f>
        <v>2093</v>
      </c>
      <c r="D20" s="599"/>
      <c r="E20" s="70">
        <v>0.2</v>
      </c>
      <c r="F20" s="71">
        <f t="shared" si="0"/>
        <v>418.6</v>
      </c>
    </row>
    <row r="21" spans="1:7">
      <c r="A21" s="87"/>
      <c r="B21" s="86"/>
      <c r="C21" s="598"/>
      <c r="D21" s="599"/>
      <c r="E21" s="70"/>
      <c r="F21" s="71">
        <f t="shared" si="0"/>
        <v>0</v>
      </c>
    </row>
    <row r="22" spans="1:7">
      <c r="A22" s="87"/>
      <c r="B22" s="69"/>
      <c r="C22" s="598"/>
      <c r="D22" s="599"/>
      <c r="E22" s="70"/>
      <c r="F22" s="71">
        <f t="shared" si="0"/>
        <v>0</v>
      </c>
      <c r="G22" s="25"/>
    </row>
    <row r="23" spans="1:7">
      <c r="A23" s="87"/>
      <c r="B23" s="86"/>
      <c r="C23" s="598"/>
      <c r="D23" s="599"/>
      <c r="E23" s="70"/>
      <c r="F23" s="71">
        <f t="shared" si="0"/>
        <v>0</v>
      </c>
    </row>
    <row r="24" spans="1:7">
      <c r="A24" s="87"/>
      <c r="B24" s="86"/>
      <c r="C24" s="598"/>
      <c r="D24" s="599"/>
      <c r="E24" s="70"/>
      <c r="F24" s="71">
        <f t="shared" si="0"/>
        <v>0</v>
      </c>
    </row>
    <row r="25" spans="1:7" ht="15" thickBot="1">
      <c r="A25" s="140"/>
      <c r="B25" s="145"/>
      <c r="C25" s="600"/>
      <c r="D25" s="601"/>
      <c r="E25" s="75" t="s">
        <v>10</v>
      </c>
      <c r="F25" s="76">
        <f>+ROUND(SUM(F18:F24),0)</f>
        <v>3119</v>
      </c>
    </row>
    <row r="26" spans="1:7" ht="15" thickBot="1">
      <c r="A26" s="134" t="s">
        <v>19</v>
      </c>
      <c r="B26" s="142"/>
      <c r="C26" s="143"/>
      <c r="D26" s="143"/>
      <c r="E26" s="143"/>
      <c r="F26" s="144"/>
    </row>
    <row r="27" spans="1:7" s="25" customFormat="1" ht="15" thickBot="1">
      <c r="A27" s="229" t="s">
        <v>20</v>
      </c>
      <c r="B27" s="137" t="s">
        <v>21</v>
      </c>
      <c r="C27" s="229" t="s">
        <v>22</v>
      </c>
      <c r="D27" s="137" t="s">
        <v>23</v>
      </c>
      <c r="E27" s="230" t="s">
        <v>8</v>
      </c>
      <c r="F27" s="137" t="s">
        <v>9</v>
      </c>
    </row>
    <row r="28" spans="1:7">
      <c r="A28" s="525" t="str">
        <f>'COSTO REAL MANO DE OBRA'!B9</f>
        <v>CUADRILLA ESTRUCTURAL</v>
      </c>
      <c r="B28" s="513">
        <f>'COSTO REAL MANO DE OBRA'!D9</f>
        <v>189802</v>
      </c>
      <c r="C28" s="526">
        <f>'COSTO REAL MANO DE OBRA'!E6</f>
        <v>0.75</v>
      </c>
      <c r="D28" s="513">
        <f>'COSTO REAL MANO DE OBRA'!F9</f>
        <v>332153.5</v>
      </c>
      <c r="E28" s="505">
        <v>1.1999999999999999E-3</v>
      </c>
      <c r="F28" s="506">
        <f>IF(D28&gt;0,(D28*E28),0)</f>
        <v>398.58419999999995</v>
      </c>
    </row>
    <row r="29" spans="1:7">
      <c r="A29" s="165"/>
      <c r="B29" s="177"/>
      <c r="C29" s="178"/>
      <c r="D29" s="179"/>
      <c r="E29" s="180"/>
      <c r="F29" s="71">
        <f>IF(D29&gt;0,(D29/E29),0)</f>
        <v>0</v>
      </c>
    </row>
    <row r="30" spans="1:7">
      <c r="A30" s="87"/>
      <c r="B30" s="71"/>
      <c r="C30" s="148"/>
      <c r="D30" s="149"/>
      <c r="E30" s="150"/>
      <c r="F30" s="151">
        <f>IF(D30&gt;0,(D30/E30),0)</f>
        <v>0</v>
      </c>
    </row>
    <row r="31" spans="1:7">
      <c r="A31" s="87"/>
      <c r="B31" s="71"/>
      <c r="C31" s="148"/>
      <c r="D31" s="149"/>
      <c r="E31" s="150"/>
      <c r="F31" s="71">
        <f>IF(D31&gt;0,(D31/E31),0)</f>
        <v>0</v>
      </c>
    </row>
    <row r="32" spans="1:7" ht="15" thickBot="1">
      <c r="A32" s="140"/>
      <c r="B32" s="76"/>
      <c r="C32" s="152"/>
      <c r="D32" s="153"/>
      <c r="E32" s="75" t="s">
        <v>10</v>
      </c>
      <c r="F32" s="76">
        <f>ROUND(SUM(F28:F31),0)</f>
        <v>399</v>
      </c>
    </row>
    <row r="33" spans="1:6" ht="15" thickBot="1">
      <c r="A33" s="602"/>
      <c r="B33" s="607" t="s">
        <v>25</v>
      </c>
      <c r="C33" s="608"/>
      <c r="D33" s="608"/>
      <c r="E33" s="609"/>
      <c r="F33" s="154">
        <f>+F32+F25+F15</f>
        <v>3768</v>
      </c>
    </row>
    <row r="34" spans="1:6" ht="15" thickBot="1">
      <c r="A34" s="603"/>
      <c r="B34" s="610" t="s">
        <v>26</v>
      </c>
      <c r="C34" s="611"/>
      <c r="D34" s="611"/>
      <c r="E34" s="611"/>
      <c r="F34" s="612"/>
    </row>
    <row r="35" spans="1:6">
      <c r="A35" s="604"/>
      <c r="B35" s="613" t="s">
        <v>27</v>
      </c>
      <c r="C35" s="614"/>
      <c r="D35" s="614"/>
      <c r="E35" s="155">
        <v>0.1</v>
      </c>
      <c r="F35" s="156">
        <f>+F33*E35</f>
        <v>376.8</v>
      </c>
    </row>
    <row r="36" spans="1:6">
      <c r="A36" s="605"/>
      <c r="B36" s="615" t="s">
        <v>28</v>
      </c>
      <c r="C36" s="616"/>
      <c r="D36" s="616"/>
      <c r="E36" s="157">
        <v>0.05</v>
      </c>
      <c r="F36" s="139">
        <f>+F33*E36</f>
        <v>188.4</v>
      </c>
    </row>
    <row r="37" spans="1:6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188.4</v>
      </c>
    </row>
    <row r="38" spans="1:6" ht="15" thickBot="1">
      <c r="A38" s="605"/>
      <c r="B38" s="619" t="s">
        <v>30</v>
      </c>
      <c r="C38" s="620"/>
      <c r="D38" s="620"/>
      <c r="E38" s="621"/>
      <c r="F38" s="154">
        <f>SUM(F35:F37)</f>
        <v>753.6</v>
      </c>
    </row>
    <row r="39" spans="1:6" ht="16.2" thickBot="1">
      <c r="A39" s="606"/>
      <c r="B39" s="619" t="s">
        <v>31</v>
      </c>
      <c r="C39" s="620"/>
      <c r="D39" s="620"/>
      <c r="E39" s="621"/>
      <c r="F39" s="160">
        <f>+ROUND(SUM(F33+F38),0)</f>
        <v>4522</v>
      </c>
    </row>
    <row r="40" spans="1:6">
      <c r="A40" s="1"/>
    </row>
    <row r="44" spans="1:6">
      <c r="B44" s="55"/>
      <c r="C44" s="55"/>
    </row>
    <row r="45" spans="1:6">
      <c r="B45" s="55"/>
      <c r="C45" s="55"/>
    </row>
    <row r="47" spans="1:6">
      <c r="B47" s="55"/>
    </row>
    <row r="48" spans="1:6">
      <c r="B48" s="55"/>
    </row>
    <row r="50" spans="2:2">
      <c r="B50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  <row r="63" spans="2:2">
      <c r="B63" s="55"/>
    </row>
  </sheetData>
  <mergeCells count="28">
    <mergeCell ref="C10:D10"/>
    <mergeCell ref="A1:F2"/>
    <mergeCell ref="B4:F4"/>
    <mergeCell ref="C7:D7"/>
    <mergeCell ref="C8:D8"/>
    <mergeCell ref="C9:D9"/>
    <mergeCell ref="C23:D23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C22:D22"/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89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3"/>
  <sheetViews>
    <sheetView view="pageBreakPreview" zoomScaleNormal="100" zoomScaleSheetLayoutView="100" workbookViewId="0">
      <selection activeCell="B24" sqref="B24"/>
    </sheetView>
  </sheetViews>
  <sheetFormatPr baseColWidth="10" defaultRowHeight="14.4"/>
  <cols>
    <col min="1" max="1" width="25.88671875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7" s="1" customFormat="1" ht="15" customHeight="1">
      <c r="A1" s="585" t="s">
        <v>0</v>
      </c>
      <c r="B1" s="586"/>
      <c r="C1" s="586"/>
      <c r="D1" s="586"/>
      <c r="E1" s="586"/>
      <c r="F1" s="587"/>
    </row>
    <row r="2" spans="1:7" s="1" customFormat="1" ht="15.75" customHeight="1" thickBot="1">
      <c r="A2" s="588"/>
      <c r="B2" s="589"/>
      <c r="C2" s="589"/>
      <c r="D2" s="589"/>
      <c r="E2" s="589"/>
      <c r="F2" s="590"/>
    </row>
    <row r="3" spans="1:7" ht="15" thickBot="1">
      <c r="A3" s="2" t="s">
        <v>1</v>
      </c>
      <c r="B3" s="3">
        <f>+PRESUPUESTO!A31</f>
        <v>5.0199999999999996</v>
      </c>
      <c r="C3" s="4"/>
      <c r="D3" s="5"/>
      <c r="E3" s="6" t="s">
        <v>2</v>
      </c>
      <c r="F3" s="7" t="str">
        <f>+PRESUPUESTO!C31</f>
        <v>KG</v>
      </c>
    </row>
    <row r="4" spans="1:7" s="9" customFormat="1" ht="47.25" customHeight="1" thickBot="1">
      <c r="A4" s="8" t="s">
        <v>3</v>
      </c>
      <c r="B4" s="594" t="str">
        <f>+PRESUPUESTO!B31</f>
        <v>MALLA ELECTROSOLDADA</v>
      </c>
      <c r="C4" s="594"/>
      <c r="D4" s="594"/>
      <c r="E4" s="594"/>
      <c r="F4" s="595"/>
    </row>
    <row r="5" spans="1:7" ht="15" thickBot="1">
      <c r="A5" s="10"/>
      <c r="B5" s="11"/>
      <c r="C5" s="11"/>
      <c r="D5" s="11"/>
      <c r="E5" s="11"/>
      <c r="F5" s="12"/>
    </row>
    <row r="6" spans="1:7" ht="15" thickBot="1">
      <c r="A6" s="13" t="s">
        <v>4</v>
      </c>
      <c r="B6" s="14"/>
      <c r="C6" s="14"/>
      <c r="D6" s="14"/>
      <c r="E6" s="14"/>
      <c r="F6" s="15"/>
    </row>
    <row r="7" spans="1:7" ht="15" thickBot="1">
      <c r="A7" s="226" t="s">
        <v>5</v>
      </c>
      <c r="B7" s="16" t="s">
        <v>6</v>
      </c>
      <c r="C7" s="569" t="s">
        <v>7</v>
      </c>
      <c r="D7" s="571"/>
      <c r="E7" s="227" t="s">
        <v>8</v>
      </c>
      <c r="F7" s="16" t="s">
        <v>9</v>
      </c>
    </row>
    <row r="8" spans="1:7">
      <c r="A8" s="21" t="s">
        <v>32</v>
      </c>
      <c r="B8" s="22" t="s">
        <v>33</v>
      </c>
      <c r="C8" s="557">
        <v>220</v>
      </c>
      <c r="D8" s="558"/>
      <c r="E8" s="23">
        <v>1</v>
      </c>
      <c r="F8" s="50">
        <f>IF(C8&gt;0,(C8*E8),0)</f>
        <v>220</v>
      </c>
    </row>
    <row r="9" spans="1:7">
      <c r="A9" s="109"/>
      <c r="B9" s="110"/>
      <c r="C9" s="583"/>
      <c r="D9" s="584"/>
      <c r="E9" s="111"/>
      <c r="F9" s="112">
        <f>IF(C9&gt;0,(C9*E9),0)</f>
        <v>0</v>
      </c>
    </row>
    <row r="10" spans="1:7">
      <c r="A10" s="21"/>
      <c r="B10" s="22"/>
      <c r="C10" s="557"/>
      <c r="D10" s="558"/>
      <c r="E10" s="23"/>
      <c r="F10" s="24">
        <f>IF(C10&gt;0,(C10/E10),0)</f>
        <v>0</v>
      </c>
    </row>
    <row r="11" spans="1:7">
      <c r="A11" s="21"/>
      <c r="B11" s="22"/>
      <c r="C11" s="557"/>
      <c r="D11" s="558"/>
      <c r="E11" s="23"/>
      <c r="F11" s="24">
        <f>IF(C11&gt;0,(C11/E11),0)</f>
        <v>0</v>
      </c>
    </row>
    <row r="12" spans="1:7">
      <c r="A12" s="21"/>
      <c r="B12" s="22"/>
      <c r="C12" s="557"/>
      <c r="D12" s="558"/>
      <c r="E12" s="23"/>
      <c r="F12" s="24">
        <f>IF(C12&gt;0,(C12/E12),0)</f>
        <v>0</v>
      </c>
      <c r="G12" s="25"/>
    </row>
    <row r="13" spans="1:7">
      <c r="A13" s="21"/>
      <c r="B13" s="22"/>
      <c r="C13" s="557"/>
      <c r="D13" s="558"/>
      <c r="E13" s="23"/>
      <c r="F13" s="24">
        <f>IF(C13&gt;0,(C13/E13),0)</f>
        <v>0</v>
      </c>
    </row>
    <row r="14" spans="1:7">
      <c r="A14" s="21"/>
      <c r="B14" s="26"/>
      <c r="C14" s="557"/>
      <c r="D14" s="558"/>
      <c r="E14" s="23"/>
      <c r="F14" s="24">
        <f>IF(C14&gt;0,(C14/E14),0)</f>
        <v>0</v>
      </c>
    </row>
    <row r="15" spans="1:7" ht="15" thickBot="1">
      <c r="A15" s="27"/>
      <c r="B15" s="28"/>
      <c r="C15" s="559"/>
      <c r="D15" s="560"/>
      <c r="E15" s="29" t="s">
        <v>10</v>
      </c>
      <c r="F15" s="30">
        <f>SUM(F8:F14)</f>
        <v>220</v>
      </c>
    </row>
    <row r="16" spans="1:7" ht="15" thickBot="1">
      <c r="A16" s="13" t="s">
        <v>11</v>
      </c>
      <c r="B16" s="31"/>
      <c r="C16" s="32"/>
      <c r="D16" s="32"/>
      <c r="E16" s="32"/>
      <c r="F16" s="33"/>
    </row>
    <row r="17" spans="1:7" ht="15" thickBot="1">
      <c r="A17" s="226" t="s">
        <v>5</v>
      </c>
      <c r="B17" s="16" t="s">
        <v>2</v>
      </c>
      <c r="C17" s="569" t="s">
        <v>12</v>
      </c>
      <c r="D17" s="571"/>
      <c r="E17" s="227" t="s">
        <v>13</v>
      </c>
      <c r="F17" s="16" t="s">
        <v>9</v>
      </c>
    </row>
    <row r="18" spans="1:7">
      <c r="A18" s="17" t="str">
        <f>+MATERIALES!B80</f>
        <v>MALLA ELECTROSOLDADA Q4</v>
      </c>
      <c r="B18" s="113" t="str">
        <f>+MATERIALES!C80</f>
        <v>UN</v>
      </c>
      <c r="C18" s="581">
        <f>+MATERIALES!D80</f>
        <v>45200</v>
      </c>
      <c r="D18" s="582"/>
      <c r="E18" s="35">
        <v>0.02</v>
      </c>
      <c r="F18" s="36">
        <f t="shared" ref="F18:F24" si="0">+C18*E18</f>
        <v>904</v>
      </c>
    </row>
    <row r="19" spans="1:7">
      <c r="A19" s="21"/>
      <c r="B19" s="26"/>
      <c r="C19" s="557"/>
      <c r="D19" s="558"/>
      <c r="E19" s="37"/>
      <c r="F19" s="38">
        <f t="shared" si="0"/>
        <v>0</v>
      </c>
    </row>
    <row r="20" spans="1:7">
      <c r="A20" s="21"/>
      <c r="B20" s="26"/>
      <c r="C20" s="557"/>
      <c r="D20" s="558"/>
      <c r="E20" s="37"/>
      <c r="F20" s="38">
        <f t="shared" si="0"/>
        <v>0</v>
      </c>
    </row>
    <row r="21" spans="1:7">
      <c r="A21" s="21"/>
      <c r="B21" s="22"/>
      <c r="C21" s="557"/>
      <c r="D21" s="558"/>
      <c r="E21" s="37"/>
      <c r="F21" s="38">
        <f t="shared" si="0"/>
        <v>0</v>
      </c>
    </row>
    <row r="22" spans="1:7">
      <c r="A22" s="21"/>
      <c r="B22" s="26"/>
      <c r="C22" s="557"/>
      <c r="D22" s="558"/>
      <c r="E22" s="37"/>
      <c r="F22" s="38">
        <f t="shared" si="0"/>
        <v>0</v>
      </c>
      <c r="G22" s="25"/>
    </row>
    <row r="23" spans="1:7">
      <c r="A23" s="21"/>
      <c r="B23" s="22"/>
      <c r="C23" s="557"/>
      <c r="D23" s="558"/>
      <c r="E23" s="37"/>
      <c r="F23" s="38">
        <f t="shared" si="0"/>
        <v>0</v>
      </c>
    </row>
    <row r="24" spans="1:7">
      <c r="A24" s="21"/>
      <c r="B24" s="22"/>
      <c r="C24" s="557"/>
      <c r="D24" s="558"/>
      <c r="E24" s="37"/>
      <c r="F24" s="38">
        <f t="shared" si="0"/>
        <v>0</v>
      </c>
    </row>
    <row r="25" spans="1:7" ht="15" thickBot="1">
      <c r="A25" s="27"/>
      <c r="B25" s="39"/>
      <c r="C25" s="559"/>
      <c r="D25" s="560"/>
      <c r="E25" s="29" t="s">
        <v>10</v>
      </c>
      <c r="F25" s="30">
        <f>+ROUND(SUM(F18:F24),0)</f>
        <v>904</v>
      </c>
    </row>
    <row r="26" spans="1:7" ht="15" thickBot="1">
      <c r="A26" s="13" t="s">
        <v>19</v>
      </c>
      <c r="B26" s="31"/>
      <c r="C26" s="32"/>
      <c r="D26" s="32"/>
      <c r="E26" s="32"/>
      <c r="F26" s="33"/>
    </row>
    <row r="27" spans="1:7" s="25" customFormat="1" ht="15" thickBot="1">
      <c r="A27" s="226" t="s">
        <v>20</v>
      </c>
      <c r="B27" s="16" t="s">
        <v>21</v>
      </c>
      <c r="C27" s="226" t="s">
        <v>22</v>
      </c>
      <c r="D27" s="16" t="s">
        <v>23</v>
      </c>
      <c r="E27" s="227" t="s">
        <v>8</v>
      </c>
      <c r="F27" s="16" t="s">
        <v>9</v>
      </c>
    </row>
    <row r="28" spans="1:7">
      <c r="A28" s="522" t="str">
        <f>'COSTO REAL MANO DE OBRA'!B9</f>
        <v>CUADRILLA ESTRUCTURAL</v>
      </c>
      <c r="B28" s="523">
        <f>'COSTO REAL MANO DE OBRA'!D9</f>
        <v>189802</v>
      </c>
      <c r="C28" s="524">
        <f>'COSTO REAL MANO DE OBRA'!E6</f>
        <v>0.75</v>
      </c>
      <c r="D28" s="523">
        <f>'COSTO REAL MANO DE OBRA'!F9</f>
        <v>332153.5</v>
      </c>
      <c r="E28" s="514">
        <v>1.1999999999999999E-3</v>
      </c>
      <c r="F28" s="515">
        <f>IF(D28&gt;0,(D28*E28),0)</f>
        <v>398.58419999999995</v>
      </c>
    </row>
    <row r="29" spans="1:7">
      <c r="A29" s="109"/>
      <c r="B29" s="114"/>
      <c r="C29" s="115"/>
      <c r="D29" s="116"/>
      <c r="E29" s="117"/>
      <c r="F29" s="38">
        <f>IF(D29&gt;0,(D29/E29),0)</f>
        <v>0</v>
      </c>
    </row>
    <row r="30" spans="1:7">
      <c r="A30" s="21"/>
      <c r="B30" s="38"/>
      <c r="C30" s="42"/>
      <c r="D30" s="43"/>
      <c r="E30" s="44"/>
      <c r="F30" s="45">
        <f>IF(D30&gt;0,(D30/E30),0)</f>
        <v>0</v>
      </c>
    </row>
    <row r="31" spans="1:7">
      <c r="A31" s="21"/>
      <c r="B31" s="38"/>
      <c r="C31" s="42"/>
      <c r="D31" s="43"/>
      <c r="E31" s="44"/>
      <c r="F31" s="38">
        <f>IF(D31&gt;0,(D31/E31),0)</f>
        <v>0</v>
      </c>
    </row>
    <row r="32" spans="1:7" ht="15" thickBot="1">
      <c r="A32" s="27"/>
      <c r="B32" s="30"/>
      <c r="C32" s="46"/>
      <c r="D32" s="47"/>
      <c r="E32" s="29" t="s">
        <v>10</v>
      </c>
      <c r="F32" s="30">
        <f>ROUND(SUM(F28:F31),0)</f>
        <v>399</v>
      </c>
    </row>
    <row r="33" spans="1:6" ht="15" thickBot="1">
      <c r="A33" s="561"/>
      <c r="B33" s="566" t="s">
        <v>25</v>
      </c>
      <c r="C33" s="567"/>
      <c r="D33" s="567"/>
      <c r="E33" s="568"/>
      <c r="F33" s="48">
        <f>+F32+F25+F15</f>
        <v>1523</v>
      </c>
    </row>
    <row r="34" spans="1:6" ht="15" thickBot="1">
      <c r="A34" s="562"/>
      <c r="B34" s="569" t="s">
        <v>26</v>
      </c>
      <c r="C34" s="570"/>
      <c r="D34" s="570"/>
      <c r="E34" s="570"/>
      <c r="F34" s="571"/>
    </row>
    <row r="35" spans="1:6">
      <c r="A35" s="563"/>
      <c r="B35" s="572" t="s">
        <v>27</v>
      </c>
      <c r="C35" s="573"/>
      <c r="D35" s="573"/>
      <c r="E35" s="49">
        <v>0.1</v>
      </c>
      <c r="F35" s="50">
        <f>+F33*E35</f>
        <v>152.30000000000001</v>
      </c>
    </row>
    <row r="36" spans="1:6">
      <c r="A36" s="564"/>
      <c r="B36" s="574" t="s">
        <v>28</v>
      </c>
      <c r="C36" s="575"/>
      <c r="D36" s="575"/>
      <c r="E36" s="51">
        <v>0.05</v>
      </c>
      <c r="F36" s="24">
        <f>+F33*E36</f>
        <v>76.150000000000006</v>
      </c>
    </row>
    <row r="37" spans="1:6" ht="15" thickBot="1">
      <c r="A37" s="564"/>
      <c r="B37" s="576" t="s">
        <v>29</v>
      </c>
      <c r="C37" s="577"/>
      <c r="D37" s="577"/>
      <c r="E37" s="52">
        <v>0.05</v>
      </c>
      <c r="F37" s="53">
        <f>+F33*E37</f>
        <v>76.150000000000006</v>
      </c>
    </row>
    <row r="38" spans="1:6" ht="15" thickBot="1">
      <c r="A38" s="564"/>
      <c r="B38" s="578" t="s">
        <v>30</v>
      </c>
      <c r="C38" s="579"/>
      <c r="D38" s="579"/>
      <c r="E38" s="580"/>
      <c r="F38" s="48">
        <f>SUM(F35:F37)</f>
        <v>304.60000000000002</v>
      </c>
    </row>
    <row r="39" spans="1:6" ht="16.2" thickBot="1">
      <c r="A39" s="565"/>
      <c r="B39" s="578" t="s">
        <v>31</v>
      </c>
      <c r="C39" s="579"/>
      <c r="D39" s="579"/>
      <c r="E39" s="580"/>
      <c r="F39" s="54">
        <f>+ROUND(SUM(F33+F38),0)</f>
        <v>1828</v>
      </c>
    </row>
    <row r="40" spans="1:6">
      <c r="A40" s="1"/>
    </row>
    <row r="44" spans="1:6">
      <c r="B44" s="55"/>
      <c r="C44" s="55"/>
    </row>
    <row r="45" spans="1:6">
      <c r="B45" s="55"/>
      <c r="C45" s="55"/>
    </row>
    <row r="47" spans="1:6">
      <c r="B47" s="55"/>
    </row>
    <row r="48" spans="1:6">
      <c r="B48" s="55"/>
    </row>
    <row r="50" spans="2:2">
      <c r="B50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  <row r="63" spans="2:2">
      <c r="B63" s="55"/>
    </row>
  </sheetData>
  <mergeCells count="28">
    <mergeCell ref="C10:D10"/>
    <mergeCell ref="A1:F2"/>
    <mergeCell ref="B4:F4"/>
    <mergeCell ref="C7:D7"/>
    <mergeCell ref="C8:D8"/>
    <mergeCell ref="C9:D9"/>
    <mergeCell ref="C23:D23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C22:D22"/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94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3"/>
  <sheetViews>
    <sheetView view="pageBreakPreview" topLeftCell="A16" zoomScale="86" zoomScaleNormal="100" zoomScaleSheetLayoutView="86" workbookViewId="0">
      <selection activeCell="B24" sqref="B24"/>
    </sheetView>
  </sheetViews>
  <sheetFormatPr baseColWidth="10" defaultRowHeight="14.4"/>
  <cols>
    <col min="1" max="1" width="45.44140625" bestFit="1" customWidth="1"/>
    <col min="2" max="2" width="16.109375" bestFit="1" customWidth="1"/>
    <col min="3" max="3" width="16.33203125" bestFit="1" customWidth="1"/>
    <col min="4" max="4" width="14.6640625" bestFit="1" customWidth="1"/>
    <col min="5" max="5" width="13.6640625" bestFit="1" customWidth="1"/>
    <col min="6" max="6" width="18.109375" customWidth="1"/>
  </cols>
  <sheetData>
    <row r="1" spans="1:13" s="1" customFormat="1" ht="15" customHeight="1">
      <c r="A1" s="585" t="s">
        <v>0</v>
      </c>
      <c r="B1" s="586"/>
      <c r="C1" s="586"/>
      <c r="D1" s="586"/>
      <c r="E1" s="586"/>
      <c r="F1" s="587"/>
    </row>
    <row r="2" spans="1:13" s="1" customFormat="1" ht="15.75" customHeight="1" thickBot="1">
      <c r="A2" s="588"/>
      <c r="B2" s="589"/>
      <c r="C2" s="589"/>
      <c r="D2" s="589"/>
      <c r="E2" s="589"/>
      <c r="F2" s="590"/>
    </row>
    <row r="3" spans="1:13" ht="15" thickBot="1">
      <c r="A3" s="2" t="s">
        <v>1</v>
      </c>
      <c r="B3" s="3">
        <f>+PRESUPUESTO!A32</f>
        <v>5.03</v>
      </c>
      <c r="C3" s="4"/>
      <c r="D3" s="5"/>
      <c r="E3" s="6" t="s">
        <v>2</v>
      </c>
      <c r="F3" s="7" t="str">
        <f>+PRESUPUESTO!C32</f>
        <v>UND</v>
      </c>
    </row>
    <row r="4" spans="1:13" s="9" customFormat="1" ht="47.25" customHeight="1" thickBot="1">
      <c r="A4" s="8" t="s">
        <v>3</v>
      </c>
      <c r="B4" s="594" t="str">
        <f>+PRESUPUESTO!B32</f>
        <v>TRAMOS DE ESCALERA EN CONCRETO</v>
      </c>
      <c r="C4" s="594"/>
      <c r="D4" s="594"/>
      <c r="E4" s="594"/>
      <c r="F4" s="595"/>
    </row>
    <row r="5" spans="1:13" ht="15" thickBot="1">
      <c r="A5" s="10"/>
      <c r="B5" s="11"/>
      <c r="C5" s="11"/>
      <c r="D5" s="11"/>
      <c r="E5" s="11"/>
      <c r="F5" s="12"/>
    </row>
    <row r="6" spans="1:13" ht="15" thickBot="1">
      <c r="A6" s="134" t="s">
        <v>4</v>
      </c>
      <c r="B6" s="135"/>
      <c r="C6" s="135"/>
      <c r="D6" s="135"/>
      <c r="E6" s="135"/>
      <c r="F6" s="136"/>
    </row>
    <row r="7" spans="1:13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13">
      <c r="A8" s="87" t="s">
        <v>32</v>
      </c>
      <c r="B8" s="86" t="s">
        <v>33</v>
      </c>
      <c r="C8" s="598">
        <v>1455.8</v>
      </c>
      <c r="D8" s="599"/>
      <c r="E8" s="138">
        <v>1</v>
      </c>
      <c r="F8" s="156">
        <f>IF(C8&gt;0,(C8*E8),0)</f>
        <v>1455.8</v>
      </c>
    </row>
    <row r="9" spans="1:13">
      <c r="A9" s="165" t="str">
        <f>EQUIPOS!B9</f>
        <v>VIBRADOR A GASOLINA</v>
      </c>
      <c r="B9" s="194" t="str">
        <f>EQUIPOS!C9</f>
        <v>HERRAMIENTA</v>
      </c>
      <c r="C9" s="629">
        <f>EQUIPOS!D9</f>
        <v>32000</v>
      </c>
      <c r="D9" s="630"/>
      <c r="E9" s="171">
        <v>0.08</v>
      </c>
      <c r="F9" s="172">
        <f>IF(C9&gt;0,(C9*E9),0)</f>
        <v>2560</v>
      </c>
    </row>
    <row r="10" spans="1:13">
      <c r="A10" s="87"/>
      <c r="B10" s="86"/>
      <c r="C10" s="598"/>
      <c r="D10" s="599"/>
      <c r="E10" s="138"/>
      <c r="F10" s="139">
        <f>IF(C10&gt;0,(C10/E10),0)</f>
        <v>0</v>
      </c>
    </row>
    <row r="11" spans="1:13">
      <c r="A11" s="87"/>
      <c r="B11" s="86"/>
      <c r="C11" s="598"/>
      <c r="D11" s="599"/>
      <c r="E11" s="138"/>
      <c r="F11" s="139">
        <f>IF(C11&gt;0,(C11/E11),0)</f>
        <v>0</v>
      </c>
    </row>
    <row r="12" spans="1:13">
      <c r="A12" s="87"/>
      <c r="B12" s="69"/>
      <c r="C12" s="598"/>
      <c r="D12" s="599"/>
      <c r="E12" s="138"/>
      <c r="F12" s="139">
        <f>IF(C12&gt;0,(C12/E12),0)</f>
        <v>0</v>
      </c>
    </row>
    <row r="13" spans="1:13" ht="15" thickBot="1">
      <c r="A13" s="140"/>
      <c r="B13" s="141"/>
      <c r="C13" s="600"/>
      <c r="D13" s="601"/>
      <c r="E13" s="75" t="s">
        <v>10</v>
      </c>
      <c r="F13" s="76">
        <f>SUM(F8:F12)</f>
        <v>4015.8</v>
      </c>
    </row>
    <row r="14" spans="1:13" ht="15" thickBot="1">
      <c r="A14" s="134" t="s">
        <v>11</v>
      </c>
      <c r="B14" s="142"/>
      <c r="C14" s="143"/>
      <c r="D14" s="143"/>
      <c r="E14" s="143"/>
      <c r="F14" s="144"/>
      <c r="I14" s="132"/>
      <c r="J14" s="132"/>
      <c r="K14" s="132"/>
      <c r="L14" s="132"/>
      <c r="M14" s="132"/>
    </row>
    <row r="15" spans="1:13" ht="15" thickBot="1">
      <c r="A15" s="237" t="s">
        <v>5</v>
      </c>
      <c r="B15" s="137" t="s">
        <v>2</v>
      </c>
      <c r="C15" s="610" t="s">
        <v>12</v>
      </c>
      <c r="D15" s="612"/>
      <c r="E15" s="230" t="s">
        <v>13</v>
      </c>
      <c r="F15" s="137" t="s">
        <v>9</v>
      </c>
      <c r="I15" s="132"/>
      <c r="J15" s="132"/>
      <c r="K15" s="132"/>
      <c r="L15" s="132"/>
      <c r="M15" s="132"/>
    </row>
    <row r="16" spans="1:13">
      <c r="A16" s="238" t="str">
        <f>MATERIALES!B56</f>
        <v>CONCRETO 3000 PSI</v>
      </c>
      <c r="B16" s="224" t="str">
        <f>MATERIALES!C56</f>
        <v>M3</v>
      </c>
      <c r="C16" s="624">
        <f>MATERIALES!D56</f>
        <v>223303</v>
      </c>
      <c r="D16" s="625"/>
      <c r="E16" s="67">
        <v>1.85</v>
      </c>
      <c r="F16" s="68">
        <f t="shared" ref="F16:F24" si="0">+C16*E16</f>
        <v>413110.55000000005</v>
      </c>
      <c r="I16" s="132"/>
      <c r="J16" s="132"/>
      <c r="K16" s="132"/>
      <c r="L16" s="132"/>
      <c r="M16" s="132"/>
    </row>
    <row r="17" spans="1:13">
      <c r="A17" s="239" t="str">
        <f>MATERIALES!B98</f>
        <v>PUNTILLA CON CABEZA 2"</v>
      </c>
      <c r="B17" s="224" t="str">
        <f>MATERIALES!C98</f>
        <v>LB</v>
      </c>
      <c r="C17" s="598">
        <f>MATERIALES!D98</f>
        <v>1600</v>
      </c>
      <c r="D17" s="599"/>
      <c r="E17" s="70">
        <v>1.49</v>
      </c>
      <c r="F17" s="71">
        <f t="shared" si="0"/>
        <v>2384</v>
      </c>
      <c r="I17" s="132"/>
      <c r="J17" s="132">
        <v>4.59</v>
      </c>
      <c r="K17" s="132">
        <v>1</v>
      </c>
      <c r="L17" s="132">
        <f>+J17*K17</f>
        <v>4.59</v>
      </c>
      <c r="M17" s="132">
        <v>1.49</v>
      </c>
    </row>
    <row r="18" spans="1:13">
      <c r="A18" s="239" t="str">
        <f>MATERIALES!B105</f>
        <v>REPISA ORDINARIO e=0,30</v>
      </c>
      <c r="B18" s="224" t="str">
        <f>MATERIALES!C105</f>
        <v>M</v>
      </c>
      <c r="C18" s="598">
        <f>MATERIALES!D105</f>
        <v>5244</v>
      </c>
      <c r="D18" s="599"/>
      <c r="E18" s="70">
        <f>2.74*1.85</f>
        <v>5.0690000000000008</v>
      </c>
      <c r="F18" s="71">
        <f t="shared" si="0"/>
        <v>26581.836000000003</v>
      </c>
      <c r="I18" s="132"/>
      <c r="J18" s="132"/>
      <c r="K18" s="132"/>
      <c r="L18" s="132"/>
      <c r="M18" s="132"/>
    </row>
    <row r="19" spans="1:13">
      <c r="A19" s="239" t="str">
        <f>MATERIALES!B76</f>
        <v>LISTÓN SAJO DE 5 X 3 CM X 2,5 M (VARILLA)</v>
      </c>
      <c r="B19" s="235" t="str">
        <f>MATERIALES!C76</f>
        <v>M</v>
      </c>
      <c r="C19" s="598">
        <f>MATERIALES!D76</f>
        <v>5060</v>
      </c>
      <c r="D19" s="599"/>
      <c r="E19" s="70">
        <f>2.74*1.85</f>
        <v>5.0690000000000008</v>
      </c>
      <c r="F19" s="71">
        <f t="shared" si="0"/>
        <v>25649.140000000003</v>
      </c>
      <c r="I19" s="132"/>
      <c r="J19" s="132">
        <v>1.1200000000000001</v>
      </c>
      <c r="K19" s="132">
        <v>0.77</v>
      </c>
      <c r="L19" s="132">
        <f>+J19*K19</f>
        <v>0.86240000000000006</v>
      </c>
      <c r="M19" s="132">
        <f>+L19*M17/L17</f>
        <v>0.27995119825708065</v>
      </c>
    </row>
    <row r="20" spans="1:13">
      <c r="A20" s="239" t="str">
        <f>MATERIALES!B116</f>
        <v>TABLA BURRA ORDINARIO e=0,30</v>
      </c>
      <c r="B20" s="164" t="str">
        <f>MATERIALES!C116</f>
        <v>UN</v>
      </c>
      <c r="C20" s="598">
        <f>MATERIALES!D116</f>
        <v>10300</v>
      </c>
      <c r="D20" s="599"/>
      <c r="E20" s="70">
        <f>9.12*1.85</f>
        <v>16.872</v>
      </c>
      <c r="F20" s="71">
        <f t="shared" ref="F20" si="1">+C20*E20</f>
        <v>173781.6</v>
      </c>
      <c r="I20" s="132"/>
      <c r="J20" s="132"/>
      <c r="K20" s="132"/>
      <c r="L20" s="132">
        <f>+L19*2</f>
        <v>1.7248000000000001</v>
      </c>
      <c r="M20" s="132">
        <f>+M19*2</f>
        <v>0.55990239651416129</v>
      </c>
    </row>
    <row r="21" spans="1:13">
      <c r="A21" s="239" t="str">
        <f>MATERIALES!B115</f>
        <v>TABLA BURRA ORDINARIO e=0,25</v>
      </c>
      <c r="B21" s="236" t="str">
        <f>MATERIALES!C115</f>
        <v>UN</v>
      </c>
      <c r="C21" s="598">
        <f>MATERIALES!D115</f>
        <v>10300</v>
      </c>
      <c r="D21" s="599"/>
      <c r="E21" s="70">
        <f>10.86*1.85</f>
        <v>20.091000000000001</v>
      </c>
      <c r="F21" s="71">
        <f t="shared" si="0"/>
        <v>206937.30000000002</v>
      </c>
      <c r="I21" s="132"/>
      <c r="J21" s="132"/>
      <c r="K21" s="132"/>
      <c r="L21" s="132"/>
      <c r="M21" s="132"/>
    </row>
    <row r="22" spans="1:13">
      <c r="A22" s="239" t="str">
        <f>MATERIALES!B90</f>
        <v>PARAL TELESCOPICO</v>
      </c>
      <c r="B22" s="224" t="str">
        <f>MATERIALES!C90</f>
        <v>DIA</v>
      </c>
      <c r="C22" s="598">
        <f>MATERIALES!D90</f>
        <v>900</v>
      </c>
      <c r="D22" s="599"/>
      <c r="E22" s="70">
        <v>2.9</v>
      </c>
      <c r="F22" s="71">
        <f>+C22*E22</f>
        <v>2610</v>
      </c>
      <c r="G22" s="25"/>
      <c r="I22" s="132"/>
      <c r="J22" s="132"/>
      <c r="K22" s="132"/>
      <c r="L22" s="132"/>
      <c r="M22" s="132"/>
    </row>
    <row r="23" spans="1:13">
      <c r="A23" s="239" t="str">
        <f>MATERIALES!B65</f>
        <v>FORMALETA INDUSTRIALIZADO</v>
      </c>
      <c r="B23" s="236" t="str">
        <f>MATERIALES!C65</f>
        <v>ML</v>
      </c>
      <c r="C23" s="598">
        <f>MATERIALES!D65</f>
        <v>45000</v>
      </c>
      <c r="D23" s="599"/>
      <c r="E23" s="70">
        <v>8.69</v>
      </c>
      <c r="F23" s="71">
        <f t="shared" si="0"/>
        <v>391050</v>
      </c>
      <c r="I23" s="132"/>
      <c r="J23" s="132"/>
      <c r="K23" s="132"/>
      <c r="L23" s="132"/>
      <c r="M23" s="132"/>
    </row>
    <row r="24" spans="1:13">
      <c r="A24" s="239" t="str">
        <f>MATERIALES!B6</f>
        <v>ACPM</v>
      </c>
      <c r="B24" s="235" t="str">
        <f>MATERIALES!C6</f>
        <v>GL</v>
      </c>
      <c r="C24" s="598">
        <f>MATERIALES!D6</f>
        <v>8500</v>
      </c>
      <c r="D24" s="599"/>
      <c r="E24" s="206">
        <v>0.22</v>
      </c>
      <c r="F24" s="71">
        <f t="shared" si="0"/>
        <v>1870</v>
      </c>
      <c r="I24" s="132"/>
      <c r="J24" s="132"/>
      <c r="K24" s="132"/>
      <c r="L24" s="132"/>
      <c r="M24" s="132"/>
    </row>
    <row r="25" spans="1:13" ht="15" thickBot="1">
      <c r="A25" s="240"/>
      <c r="B25" s="228"/>
      <c r="C25" s="600"/>
      <c r="D25" s="601"/>
      <c r="E25" s="75" t="s">
        <v>10</v>
      </c>
      <c r="F25" s="76">
        <f>+ROUND(SUM(F16:F24),0)</f>
        <v>1243974</v>
      </c>
      <c r="I25" s="132"/>
      <c r="J25" s="132"/>
      <c r="K25" s="132"/>
      <c r="L25" s="132"/>
      <c r="M25" s="132"/>
    </row>
    <row r="26" spans="1:13" ht="15" thickBot="1">
      <c r="A26" s="134" t="s">
        <v>19</v>
      </c>
      <c r="B26" s="142"/>
      <c r="C26" s="143"/>
      <c r="D26" s="143"/>
      <c r="E26" s="143"/>
      <c r="F26" s="144"/>
      <c r="I26" s="132"/>
      <c r="J26" s="132"/>
      <c r="K26" s="132"/>
      <c r="L26" s="132"/>
      <c r="M26" s="132"/>
    </row>
    <row r="27" spans="1:13" s="25" customFormat="1" ht="15" thickBot="1">
      <c r="A27" s="229" t="s">
        <v>20</v>
      </c>
      <c r="B27" s="137" t="s">
        <v>21</v>
      </c>
      <c r="C27" s="229" t="s">
        <v>22</v>
      </c>
      <c r="D27" s="137" t="s">
        <v>23</v>
      </c>
      <c r="E27" s="230" t="s">
        <v>8</v>
      </c>
      <c r="F27" s="137" t="s">
        <v>9</v>
      </c>
      <c r="I27" s="168"/>
      <c r="J27" s="168"/>
      <c r="K27" s="168"/>
      <c r="L27" s="168"/>
      <c r="M27" s="168"/>
    </row>
    <row r="28" spans="1:13" s="477" customFormat="1" ht="15" thickBot="1">
      <c r="A28" s="501" t="str">
        <f>'COSTO REAL MANO DE OBRA'!B7</f>
        <v>CUADRILLA A</v>
      </c>
      <c r="B28" s="502">
        <f>'COSTO REAL MANO DE OBRA'!D7</f>
        <v>68489</v>
      </c>
      <c r="C28" s="503">
        <f>'COSTO REAL MANO DE OBRA'!E10</f>
        <v>0.75</v>
      </c>
      <c r="D28" s="504">
        <f>'COSTO REAL MANO DE OBRA'!F7</f>
        <v>119855.75</v>
      </c>
      <c r="E28" s="505">
        <v>1.52</v>
      </c>
      <c r="F28" s="506">
        <f>IF(D28&gt;0,(D28*E28),0)</f>
        <v>182180.74</v>
      </c>
      <c r="I28" s="478">
        <v>1</v>
      </c>
      <c r="J28" s="478">
        <v>8</v>
      </c>
      <c r="K28" s="478"/>
      <c r="L28" s="478"/>
      <c r="M28" s="478"/>
    </row>
    <row r="29" spans="1:13">
      <c r="A29" s="165" t="str">
        <f>'COSTO REAL MANO DE OBRA'!B10</f>
        <v>AYUDANTE OBRERO</v>
      </c>
      <c r="B29" s="177">
        <f>'COSTO REAL MANO DE OBRA'!D10</f>
        <v>27730</v>
      </c>
      <c r="C29" s="175">
        <f>'COSTO REAL MANO DE OBRA'!E10</f>
        <v>0.75</v>
      </c>
      <c r="D29" s="207">
        <f>'COSTO REAL MANO DE OBRA'!F10</f>
        <v>48527.5</v>
      </c>
      <c r="E29" s="180">
        <v>0.3</v>
      </c>
      <c r="F29" s="71">
        <f>IF(D29&gt;0,(D29*E29),0)</f>
        <v>14558.25</v>
      </c>
      <c r="I29" s="132"/>
      <c r="J29" s="132">
        <v>8.85</v>
      </c>
      <c r="K29" s="132"/>
      <c r="L29" s="132"/>
      <c r="M29" s="132"/>
    </row>
    <row r="30" spans="1:13">
      <c r="A30" s="87"/>
      <c r="B30" s="71"/>
      <c r="C30" s="148"/>
      <c r="D30" s="149"/>
      <c r="E30" s="150"/>
      <c r="F30" s="151">
        <f>IF(D30&gt;0,(D30/E30),0)</f>
        <v>0</v>
      </c>
      <c r="I30" s="132"/>
      <c r="J30" s="132"/>
      <c r="K30" s="132"/>
      <c r="L30" s="132"/>
      <c r="M30" s="132"/>
    </row>
    <row r="31" spans="1:13">
      <c r="A31" s="87"/>
      <c r="B31" s="71"/>
      <c r="C31" s="148"/>
      <c r="D31" s="149"/>
      <c r="E31" s="150"/>
      <c r="F31" s="71">
        <f>IF(D31&gt;0,(D31/E31),0)</f>
        <v>0</v>
      </c>
      <c r="I31" s="132"/>
      <c r="J31" s="132"/>
      <c r="K31" s="132"/>
      <c r="L31" s="132"/>
      <c r="M31" s="132"/>
    </row>
    <row r="32" spans="1:13" ht="15" thickBot="1">
      <c r="A32" s="140"/>
      <c r="B32" s="76"/>
      <c r="C32" s="152"/>
      <c r="D32" s="153"/>
      <c r="E32" s="75" t="s">
        <v>10</v>
      </c>
      <c r="F32" s="76">
        <f>ROUND(SUM(F28:F31),0)</f>
        <v>196739</v>
      </c>
      <c r="I32" s="132"/>
      <c r="J32" s="132">
        <f>J29/J28</f>
        <v>1.10625</v>
      </c>
      <c r="K32" s="132"/>
      <c r="L32" s="132"/>
      <c r="M32" s="132"/>
    </row>
    <row r="33" spans="1:13" ht="15" thickBot="1">
      <c r="A33" s="602"/>
      <c r="B33" s="607" t="s">
        <v>25</v>
      </c>
      <c r="C33" s="608"/>
      <c r="D33" s="608"/>
      <c r="E33" s="609"/>
      <c r="F33" s="154">
        <f>+F32+F25+F13</f>
        <v>1444728.8</v>
      </c>
      <c r="I33" s="132"/>
      <c r="J33" s="132"/>
      <c r="K33" s="132"/>
      <c r="L33" s="132"/>
      <c r="M33" s="132"/>
    </row>
    <row r="34" spans="1:13" ht="15" thickBot="1">
      <c r="A34" s="603"/>
      <c r="B34" s="610" t="s">
        <v>26</v>
      </c>
      <c r="C34" s="611"/>
      <c r="D34" s="611"/>
      <c r="E34" s="611"/>
      <c r="F34" s="612"/>
      <c r="I34" s="132"/>
      <c r="J34" s="132"/>
      <c r="K34" s="132"/>
      <c r="L34" s="132"/>
      <c r="M34" s="132"/>
    </row>
    <row r="35" spans="1:13">
      <c r="A35" s="604"/>
      <c r="B35" s="613" t="s">
        <v>27</v>
      </c>
      <c r="C35" s="614"/>
      <c r="D35" s="614"/>
      <c r="E35" s="155">
        <v>0.1</v>
      </c>
      <c r="F35" s="156">
        <f>+F33*E35</f>
        <v>144472.88</v>
      </c>
      <c r="I35" s="132"/>
      <c r="J35" s="132"/>
      <c r="K35" s="132"/>
      <c r="L35" s="132"/>
      <c r="M35" s="132"/>
    </row>
    <row r="36" spans="1:13">
      <c r="A36" s="605"/>
      <c r="B36" s="615" t="s">
        <v>28</v>
      </c>
      <c r="C36" s="616"/>
      <c r="D36" s="616"/>
      <c r="E36" s="157">
        <v>0.05</v>
      </c>
      <c r="F36" s="139">
        <f>+F33*E36</f>
        <v>72236.44</v>
      </c>
      <c r="I36" s="132"/>
      <c r="J36" s="132"/>
      <c r="K36" s="132"/>
      <c r="L36" s="132"/>
      <c r="M36" s="132"/>
    </row>
    <row r="37" spans="1:13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72236.44</v>
      </c>
      <c r="I37" s="132"/>
      <c r="J37" s="132"/>
      <c r="K37" s="132"/>
      <c r="L37" s="132"/>
      <c r="M37" s="132"/>
    </row>
    <row r="38" spans="1:13" ht="15" thickBot="1">
      <c r="A38" s="605"/>
      <c r="B38" s="619" t="s">
        <v>30</v>
      </c>
      <c r="C38" s="620"/>
      <c r="D38" s="620"/>
      <c r="E38" s="621"/>
      <c r="F38" s="154">
        <f>SUM(F35:F37)</f>
        <v>288945.76</v>
      </c>
      <c r="I38" s="132"/>
      <c r="J38" s="132"/>
      <c r="K38" s="132"/>
      <c r="L38" s="132"/>
      <c r="M38" s="132"/>
    </row>
    <row r="39" spans="1:13" ht="16.2" thickBot="1">
      <c r="A39" s="606"/>
      <c r="B39" s="619" t="s">
        <v>31</v>
      </c>
      <c r="C39" s="620"/>
      <c r="D39" s="620"/>
      <c r="E39" s="621"/>
      <c r="F39" s="160">
        <f>+ROUND(SUM(F33+F38),0)</f>
        <v>1733675</v>
      </c>
      <c r="I39" s="132"/>
      <c r="J39" s="132"/>
      <c r="K39" s="132"/>
      <c r="L39" s="132"/>
      <c r="M39" s="132"/>
    </row>
    <row r="40" spans="1:13">
      <c r="A40" s="1"/>
    </row>
    <row r="44" spans="1:13">
      <c r="B44" s="55"/>
      <c r="C44" s="55"/>
    </row>
    <row r="45" spans="1:13">
      <c r="B45" s="55"/>
      <c r="C45" s="55"/>
    </row>
    <row r="47" spans="1:13">
      <c r="B47" s="55"/>
    </row>
    <row r="48" spans="1:13">
      <c r="B48" s="55"/>
    </row>
    <row r="50" spans="2:2">
      <c r="B50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  <row r="63" spans="2:2">
      <c r="B63" s="55"/>
    </row>
  </sheetData>
  <mergeCells count="28">
    <mergeCell ref="C17:D17"/>
    <mergeCell ref="C18:D18"/>
    <mergeCell ref="C19:D19"/>
    <mergeCell ref="C11:D11"/>
    <mergeCell ref="C12:D12"/>
    <mergeCell ref="C13:D13"/>
    <mergeCell ref="C15:D15"/>
    <mergeCell ref="C16:D16"/>
    <mergeCell ref="C10:D10"/>
    <mergeCell ref="A1:F2"/>
    <mergeCell ref="B4:F4"/>
    <mergeCell ref="C7:D7"/>
    <mergeCell ref="C8:D8"/>
    <mergeCell ref="C9:D9"/>
    <mergeCell ref="C20:D20"/>
    <mergeCell ref="C23:D23"/>
    <mergeCell ref="C22:D22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  <mergeCell ref="C24:D24"/>
    <mergeCell ref="C21:D21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79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3"/>
  <sheetViews>
    <sheetView view="pageBreakPreview" topLeftCell="A22" zoomScaleNormal="100" zoomScaleSheetLayoutView="100" workbookViewId="0">
      <selection activeCell="B24" sqref="B24"/>
    </sheetView>
  </sheetViews>
  <sheetFormatPr baseColWidth="10" defaultRowHeight="14.4"/>
  <cols>
    <col min="1" max="1" width="43.88671875" bestFit="1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7" s="1" customFormat="1" ht="15" customHeight="1">
      <c r="A1" s="585" t="s">
        <v>0</v>
      </c>
      <c r="B1" s="586"/>
      <c r="C1" s="586"/>
      <c r="D1" s="586"/>
      <c r="E1" s="586"/>
      <c r="F1" s="587"/>
    </row>
    <row r="2" spans="1:7" s="1" customFormat="1" ht="15.75" customHeight="1" thickBot="1">
      <c r="A2" s="588"/>
      <c r="B2" s="589"/>
      <c r="C2" s="589"/>
      <c r="D2" s="589"/>
      <c r="E2" s="589"/>
      <c r="F2" s="590"/>
    </row>
    <row r="3" spans="1:7" ht="15" thickBot="1">
      <c r="A3" s="2" t="s">
        <v>1</v>
      </c>
      <c r="B3" s="3">
        <f>+PRESUPUESTO!A33</f>
        <v>5.04</v>
      </c>
      <c r="C3" s="4"/>
      <c r="D3" s="5"/>
      <c r="E3" s="6" t="s">
        <v>2</v>
      </c>
      <c r="F3" s="7" t="str">
        <f>+PRESUPUESTO!C33</f>
        <v>M2</v>
      </c>
    </row>
    <row r="4" spans="1:7" s="9" customFormat="1" ht="47.25" customHeight="1" thickBot="1">
      <c r="A4" s="8" t="s">
        <v>3</v>
      </c>
      <c r="B4" s="594" t="str">
        <f>+PRESUPUESTO!B33</f>
        <v>PLACA MACIZA TIPO e: 10  cm CONCRETO OUTINORD 3.000 PSI GRAVA COMUN</v>
      </c>
      <c r="C4" s="594"/>
      <c r="D4" s="594"/>
      <c r="E4" s="594"/>
      <c r="F4" s="595"/>
    </row>
    <row r="5" spans="1:7" ht="15" thickBot="1">
      <c r="A5" s="61"/>
      <c r="B5" s="62"/>
      <c r="C5" s="62"/>
      <c r="D5" s="62"/>
      <c r="E5" s="62"/>
      <c r="F5" s="63"/>
    </row>
    <row r="6" spans="1:7" ht="15" thickBot="1">
      <c r="A6" s="134" t="s">
        <v>4</v>
      </c>
      <c r="B6" s="135"/>
      <c r="C6" s="135"/>
      <c r="D6" s="135"/>
      <c r="E6" s="135"/>
      <c r="F6" s="136"/>
    </row>
    <row r="7" spans="1:7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7">
      <c r="A8" s="87" t="str">
        <f>EQUIPOS!B12</f>
        <v>HERRAMIENTA MENOR</v>
      </c>
      <c r="B8" s="201" t="str">
        <f>EQUIPOS!C12</f>
        <v>HERRAMIENTA</v>
      </c>
      <c r="C8" s="598">
        <v>2000</v>
      </c>
      <c r="D8" s="599"/>
      <c r="E8" s="138">
        <v>1</v>
      </c>
      <c r="F8" s="156">
        <f>IF(C8&gt;0,(C8*E8),0)</f>
        <v>2000</v>
      </c>
    </row>
    <row r="9" spans="1:7">
      <c r="A9" s="165" t="str">
        <f>EQUIPOS!B10</f>
        <v>BOMBA DE CONCRETO</v>
      </c>
      <c r="B9" s="170" t="str">
        <f>EQUIPOS!C10</f>
        <v>MAQUINARIA</v>
      </c>
      <c r="C9" s="598">
        <f>EQUIPOS!D10</f>
        <v>50000</v>
      </c>
      <c r="D9" s="599"/>
      <c r="E9" s="171">
        <v>1</v>
      </c>
      <c r="F9" s="172">
        <f>IF(C9&gt;0,(C9*E9),0)</f>
        <v>50000</v>
      </c>
    </row>
    <row r="10" spans="1:7">
      <c r="A10" s="87"/>
      <c r="B10" s="86"/>
      <c r="C10" s="598"/>
      <c r="D10" s="599"/>
      <c r="E10" s="138"/>
      <c r="F10" s="139">
        <f>IF(C10&gt;0,(C10/E10),0)</f>
        <v>0</v>
      </c>
    </row>
    <row r="11" spans="1:7">
      <c r="A11" s="87"/>
      <c r="B11" s="86"/>
      <c r="C11" s="598"/>
      <c r="D11" s="599"/>
      <c r="E11" s="138"/>
      <c r="F11" s="139">
        <f>IF(C11&gt;0,(C11/E11),0)</f>
        <v>0</v>
      </c>
    </row>
    <row r="12" spans="1:7">
      <c r="A12" s="87"/>
      <c r="B12" s="86"/>
      <c r="C12" s="598"/>
      <c r="D12" s="599"/>
      <c r="E12" s="138"/>
      <c r="F12" s="139">
        <f>IF(C12&gt;0,(C12/E12),0)</f>
        <v>0</v>
      </c>
      <c r="G12" s="25"/>
    </row>
    <row r="13" spans="1:7">
      <c r="A13" s="87"/>
      <c r="B13" s="86"/>
      <c r="C13" s="598"/>
      <c r="D13" s="599"/>
      <c r="E13" s="138"/>
      <c r="F13" s="139">
        <f>IF(C13&gt;0,(C13/E13),0)</f>
        <v>0</v>
      </c>
    </row>
    <row r="14" spans="1:7">
      <c r="A14" s="87"/>
      <c r="B14" s="69"/>
      <c r="C14" s="598"/>
      <c r="D14" s="599"/>
      <c r="E14" s="138"/>
      <c r="F14" s="139">
        <f>IF(C14&gt;0,(C14/E14),0)</f>
        <v>0</v>
      </c>
    </row>
    <row r="15" spans="1:7" ht="15" thickBot="1">
      <c r="A15" s="140"/>
      <c r="B15" s="141"/>
      <c r="C15" s="600"/>
      <c r="D15" s="601"/>
      <c r="E15" s="75" t="s">
        <v>10</v>
      </c>
      <c r="F15" s="76">
        <f>SUM(F8:F14)</f>
        <v>52000</v>
      </c>
    </row>
    <row r="16" spans="1:7" ht="15" thickBot="1">
      <c r="A16" s="134" t="s">
        <v>11</v>
      </c>
      <c r="B16" s="142"/>
      <c r="C16" s="143"/>
      <c r="D16" s="143"/>
      <c r="E16" s="143"/>
      <c r="F16" s="144"/>
    </row>
    <row r="17" spans="1:7" ht="15" thickBot="1">
      <c r="A17" s="229" t="s">
        <v>5</v>
      </c>
      <c r="B17" s="137" t="s">
        <v>2</v>
      </c>
      <c r="C17" s="610" t="s">
        <v>12</v>
      </c>
      <c r="D17" s="612"/>
      <c r="E17" s="230" t="s">
        <v>13</v>
      </c>
      <c r="F17" s="137" t="s">
        <v>9</v>
      </c>
    </row>
    <row r="18" spans="1:7">
      <c r="A18" s="85" t="str">
        <f>MATERIALES!B57</f>
        <v>CONCRETO OUTINORD 3.000 PSI GRAVA COMUN</v>
      </c>
      <c r="B18" s="197" t="str">
        <f>MATERIALES!C57</f>
        <v>M3</v>
      </c>
      <c r="C18" s="624">
        <f>MATERIALES!D57</f>
        <v>282400</v>
      </c>
      <c r="D18" s="625"/>
      <c r="E18" s="67">
        <v>0.1</v>
      </c>
      <c r="F18" s="68">
        <f t="shared" ref="F18:F24" si="0">+C18*E18</f>
        <v>28240</v>
      </c>
    </row>
    <row r="19" spans="1:7">
      <c r="A19" s="87" t="str">
        <f>+MATERIALES!B117</f>
        <v>TABLA CHAPA ORDINARIO 0,30</v>
      </c>
      <c r="B19" s="69" t="s">
        <v>49</v>
      </c>
      <c r="C19" s="598">
        <f>+MATERIALES!D117</f>
        <v>6900</v>
      </c>
      <c r="D19" s="599"/>
      <c r="E19" s="70">
        <v>0.2</v>
      </c>
      <c r="F19" s="71">
        <f t="shared" si="0"/>
        <v>1380</v>
      </c>
    </row>
    <row r="20" spans="1:7">
      <c r="A20" s="87" t="str">
        <f>+MATERIALES!B98</f>
        <v>PUNTILLA CON CABEZA 2"</v>
      </c>
      <c r="B20" s="69" t="s">
        <v>14</v>
      </c>
      <c r="C20" s="598">
        <f>+MATERIALES!D98</f>
        <v>1600</v>
      </c>
      <c r="D20" s="599"/>
      <c r="E20" s="221">
        <v>1E-3</v>
      </c>
      <c r="F20" s="71">
        <f t="shared" si="0"/>
        <v>1.6</v>
      </c>
    </row>
    <row r="21" spans="1:7">
      <c r="A21" s="87" t="str">
        <f>MATERIALES!B107</f>
        <v>SEPAROL DESMOLDATOC</v>
      </c>
      <c r="B21" s="204" t="str">
        <f>MATERIALES!C107</f>
        <v>KG</v>
      </c>
      <c r="C21" s="598">
        <f>MATERIALES!D107</f>
        <v>179220</v>
      </c>
      <c r="D21" s="599"/>
      <c r="E21" s="70">
        <v>1</v>
      </c>
      <c r="F21" s="71">
        <f t="shared" si="0"/>
        <v>179220</v>
      </c>
    </row>
    <row r="22" spans="1:7">
      <c r="A22" s="87" t="str">
        <f>MATERIALES!B65</f>
        <v>FORMALETA INDUSTRIALIZADO</v>
      </c>
      <c r="B22" s="203" t="str">
        <f>MATERIALES!C65</f>
        <v>ML</v>
      </c>
      <c r="C22" s="598">
        <f>MATERIALES!D65</f>
        <v>45000</v>
      </c>
      <c r="D22" s="599"/>
      <c r="E22" s="70">
        <v>0.8</v>
      </c>
      <c r="F22" s="71">
        <f t="shared" si="0"/>
        <v>36000</v>
      </c>
      <c r="G22" s="25"/>
    </row>
    <row r="23" spans="1:7">
      <c r="A23" s="87"/>
      <c r="B23" s="86"/>
      <c r="C23" s="598"/>
      <c r="D23" s="599"/>
      <c r="E23" s="70"/>
      <c r="F23" s="71">
        <f t="shared" si="0"/>
        <v>0</v>
      </c>
    </row>
    <row r="24" spans="1:7">
      <c r="A24" s="87"/>
      <c r="B24" s="86"/>
      <c r="C24" s="598"/>
      <c r="D24" s="599"/>
      <c r="E24" s="70"/>
      <c r="F24" s="71">
        <f t="shared" si="0"/>
        <v>0</v>
      </c>
    </row>
    <row r="25" spans="1:7" ht="15" thickBot="1">
      <c r="A25" s="140"/>
      <c r="B25" s="145"/>
      <c r="C25" s="600"/>
      <c r="D25" s="601"/>
      <c r="E25" s="75" t="s">
        <v>10</v>
      </c>
      <c r="F25" s="76">
        <f>+ROUND(SUM(F18:F24),0)</f>
        <v>244842</v>
      </c>
    </row>
    <row r="26" spans="1:7" ht="15" thickBot="1">
      <c r="A26" s="134" t="s">
        <v>19</v>
      </c>
      <c r="B26" s="142"/>
      <c r="C26" s="143"/>
      <c r="D26" s="143"/>
      <c r="E26" s="143"/>
      <c r="F26" s="144"/>
    </row>
    <row r="27" spans="1:7" s="25" customFormat="1" ht="15" thickBot="1">
      <c r="A27" s="229" t="s">
        <v>20</v>
      </c>
      <c r="B27" s="137" t="s">
        <v>21</v>
      </c>
      <c r="C27" s="229" t="s">
        <v>22</v>
      </c>
      <c r="D27" s="137" t="s">
        <v>23</v>
      </c>
      <c r="E27" s="230" t="s">
        <v>8</v>
      </c>
      <c r="F27" s="137" t="s">
        <v>9</v>
      </c>
    </row>
    <row r="28" spans="1:7">
      <c r="A28" s="501" t="str">
        <f>'COSTO REAL MANO DE OBRA'!B9</f>
        <v>CUADRILLA ESTRUCTURAL</v>
      </c>
      <c r="B28" s="502">
        <f>'COSTO REAL MANO DE OBRA'!D9</f>
        <v>189802</v>
      </c>
      <c r="C28" s="503">
        <f>'COSTO REAL MANO DE OBRA'!E10</f>
        <v>0.75</v>
      </c>
      <c r="D28" s="504">
        <f>'COSTO REAL MANO DE OBRA'!F9</f>
        <v>332153.5</v>
      </c>
      <c r="E28" s="505">
        <v>1.4999999999999999E-2</v>
      </c>
      <c r="F28" s="506">
        <f>IF(D28&gt;0,(D28*E28),0)</f>
        <v>4982.3024999999998</v>
      </c>
    </row>
    <row r="29" spans="1:7">
      <c r="A29" s="165"/>
      <c r="B29" s="177"/>
      <c r="C29" s="178"/>
      <c r="D29" s="179"/>
      <c r="E29" s="180"/>
      <c r="F29" s="71">
        <f>IF(D29&gt;0,(D29/E29),0)</f>
        <v>0</v>
      </c>
    </row>
    <row r="30" spans="1:7">
      <c r="A30" s="87"/>
      <c r="B30" s="71"/>
      <c r="C30" s="148"/>
      <c r="D30" s="149"/>
      <c r="E30" s="150"/>
      <c r="F30" s="151">
        <f>IF(D30&gt;0,(D30/E30),0)</f>
        <v>0</v>
      </c>
    </row>
    <row r="31" spans="1:7">
      <c r="A31" s="87"/>
      <c r="B31" s="71"/>
      <c r="C31" s="148"/>
      <c r="D31" s="149"/>
      <c r="E31" s="150"/>
      <c r="F31" s="71">
        <f>IF(D31&gt;0,(D31/E31),0)</f>
        <v>0</v>
      </c>
    </row>
    <row r="32" spans="1:7" ht="15" thickBot="1">
      <c r="A32" s="140"/>
      <c r="B32" s="76"/>
      <c r="C32" s="152"/>
      <c r="D32" s="153"/>
      <c r="E32" s="75" t="s">
        <v>10</v>
      </c>
      <c r="F32" s="76">
        <f>ROUND(SUM(F28:F31),0)</f>
        <v>4982</v>
      </c>
    </row>
    <row r="33" spans="1:6" ht="15" thickBot="1">
      <c r="A33" s="602"/>
      <c r="B33" s="607" t="s">
        <v>25</v>
      </c>
      <c r="C33" s="608"/>
      <c r="D33" s="608"/>
      <c r="E33" s="609"/>
      <c r="F33" s="154">
        <f>+F32+F25+F15</f>
        <v>301824</v>
      </c>
    </row>
    <row r="34" spans="1:6" ht="15" thickBot="1">
      <c r="A34" s="603"/>
      <c r="B34" s="610" t="s">
        <v>26</v>
      </c>
      <c r="C34" s="611"/>
      <c r="D34" s="611"/>
      <c r="E34" s="611"/>
      <c r="F34" s="612"/>
    </row>
    <row r="35" spans="1:6">
      <c r="A35" s="604"/>
      <c r="B35" s="613" t="s">
        <v>27</v>
      </c>
      <c r="C35" s="614"/>
      <c r="D35" s="614"/>
      <c r="E35" s="155">
        <v>0.1</v>
      </c>
      <c r="F35" s="156">
        <f>+F33*E35</f>
        <v>30182.400000000001</v>
      </c>
    </row>
    <row r="36" spans="1:6">
      <c r="A36" s="605"/>
      <c r="B36" s="615" t="s">
        <v>28</v>
      </c>
      <c r="C36" s="616"/>
      <c r="D36" s="616"/>
      <c r="E36" s="157">
        <v>0.05</v>
      </c>
      <c r="F36" s="139">
        <f>+F33*E36</f>
        <v>15091.2</v>
      </c>
    </row>
    <row r="37" spans="1:6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15091.2</v>
      </c>
    </row>
    <row r="38" spans="1:6" ht="15" thickBot="1">
      <c r="A38" s="605"/>
      <c r="B38" s="619" t="s">
        <v>30</v>
      </c>
      <c r="C38" s="620"/>
      <c r="D38" s="620"/>
      <c r="E38" s="621"/>
      <c r="F38" s="154">
        <f>SUM(F35:F37)</f>
        <v>60364.800000000003</v>
      </c>
    </row>
    <row r="39" spans="1:6" ht="16.2" thickBot="1">
      <c r="A39" s="606"/>
      <c r="B39" s="619" t="s">
        <v>31</v>
      </c>
      <c r="C39" s="620"/>
      <c r="D39" s="620"/>
      <c r="E39" s="621"/>
      <c r="F39" s="160">
        <f>+ROUND(SUM(F33+F38),0)</f>
        <v>362189</v>
      </c>
    </row>
    <row r="40" spans="1:6">
      <c r="A40" s="1"/>
    </row>
    <row r="44" spans="1:6">
      <c r="B44" s="55"/>
      <c r="C44" s="55"/>
    </row>
    <row r="45" spans="1:6">
      <c r="B45" s="55"/>
      <c r="C45" s="55"/>
    </row>
    <row r="47" spans="1:6">
      <c r="B47" s="55"/>
    </row>
    <row r="48" spans="1:6">
      <c r="B48" s="55"/>
    </row>
    <row r="50" spans="2:2">
      <c r="B50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  <row r="63" spans="2:2">
      <c r="B63" s="55"/>
    </row>
  </sheetData>
  <mergeCells count="28">
    <mergeCell ref="C10:D10"/>
    <mergeCell ref="A1:F2"/>
    <mergeCell ref="B4:F4"/>
    <mergeCell ref="C7:D7"/>
    <mergeCell ref="C8:D8"/>
    <mergeCell ref="C9:D9"/>
    <mergeCell ref="C23:D23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C22:D22"/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80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79"/>
  <sheetViews>
    <sheetView view="pageBreakPreview" zoomScale="80" zoomScaleNormal="85" zoomScaleSheetLayoutView="80" zoomScalePageLayoutView="85" workbookViewId="0">
      <selection sqref="A1:F3"/>
    </sheetView>
  </sheetViews>
  <sheetFormatPr baseColWidth="10" defaultRowHeight="14.4"/>
  <cols>
    <col min="1" max="1" width="11.44140625" style="9"/>
    <col min="2" max="2" width="51.6640625" style="84" bestFit="1" customWidth="1"/>
    <col min="3" max="3" width="8.6640625" style="108" bestFit="1" customWidth="1"/>
    <col min="4" max="4" width="10.33203125" style="265" bestFit="1" customWidth="1"/>
    <col min="5" max="5" width="17.44140625" style="245" bestFit="1" customWidth="1"/>
    <col min="6" max="6" width="21.44140625" style="257" bestFit="1" customWidth="1"/>
    <col min="8" max="8" width="15.5546875" bestFit="1" customWidth="1"/>
    <col min="9" max="9" width="18.33203125" bestFit="1" customWidth="1"/>
  </cols>
  <sheetData>
    <row r="1" spans="1:9" ht="15" customHeight="1">
      <c r="A1" s="530" t="s">
        <v>356</v>
      </c>
      <c r="B1" s="531"/>
      <c r="C1" s="531"/>
      <c r="D1" s="531"/>
      <c r="E1" s="531"/>
      <c r="F1" s="532"/>
    </row>
    <row r="2" spans="1:9" ht="15" customHeight="1">
      <c r="A2" s="533"/>
      <c r="B2" s="534"/>
      <c r="C2" s="534"/>
      <c r="D2" s="534"/>
      <c r="E2" s="534"/>
      <c r="F2" s="535"/>
    </row>
    <row r="3" spans="1:9" ht="15.75" customHeight="1" thickBot="1">
      <c r="A3" s="536"/>
      <c r="B3" s="537"/>
      <c r="C3" s="537"/>
      <c r="D3" s="537"/>
      <c r="E3" s="537"/>
      <c r="F3" s="538"/>
    </row>
    <row r="4" spans="1:9" s="77" customFormat="1" ht="15.75" customHeight="1">
      <c r="A4" s="539" t="s">
        <v>50</v>
      </c>
      <c r="B4" s="541" t="s">
        <v>37</v>
      </c>
      <c r="C4" s="551" t="s">
        <v>2</v>
      </c>
      <c r="D4" s="553" t="s">
        <v>13</v>
      </c>
      <c r="E4" s="555" t="s">
        <v>51</v>
      </c>
      <c r="F4" s="553" t="s">
        <v>9</v>
      </c>
    </row>
    <row r="5" spans="1:9" s="78" customFormat="1" ht="15" thickBot="1">
      <c r="A5" s="540"/>
      <c r="B5" s="542"/>
      <c r="C5" s="552"/>
      <c r="D5" s="554"/>
      <c r="E5" s="556"/>
      <c r="F5" s="554"/>
    </row>
    <row r="6" spans="1:9" s="249" customFormat="1" ht="16.2" thickBot="1">
      <c r="A6" s="246">
        <v>1</v>
      </c>
      <c r="B6" s="247" t="s">
        <v>353</v>
      </c>
      <c r="C6" s="248"/>
      <c r="D6" s="258"/>
      <c r="E6" s="248"/>
      <c r="F6" s="251">
        <f>+F8+F9+F10+F11+F12+F7</f>
        <v>576000000</v>
      </c>
    </row>
    <row r="7" spans="1:9" s="249" customFormat="1" ht="15.6">
      <c r="A7" s="94">
        <v>1.1000000000000001</v>
      </c>
      <c r="B7" s="102" t="s">
        <v>97</v>
      </c>
      <c r="C7" s="94" t="s">
        <v>54</v>
      </c>
      <c r="D7" s="259">
        <v>1</v>
      </c>
      <c r="E7" s="198">
        <v>500000000</v>
      </c>
      <c r="F7" s="529">
        <f t="shared" ref="F7:F12" si="0">E7*D7</f>
        <v>500000000</v>
      </c>
    </row>
    <row r="8" spans="1:9">
      <c r="A8" s="90">
        <v>1.2</v>
      </c>
      <c r="B8" s="102" t="s">
        <v>97</v>
      </c>
      <c r="C8" s="90" t="s">
        <v>54</v>
      </c>
      <c r="D8" s="259">
        <v>1</v>
      </c>
      <c r="E8" s="198">
        <f>2000000*4</f>
        <v>8000000</v>
      </c>
      <c r="F8" s="231">
        <f t="shared" si="0"/>
        <v>8000000</v>
      </c>
      <c r="H8" s="81"/>
    </row>
    <row r="9" spans="1:9">
      <c r="A9" s="92">
        <v>1.3</v>
      </c>
      <c r="B9" s="103" t="s">
        <v>98</v>
      </c>
      <c r="C9" s="92" t="s">
        <v>54</v>
      </c>
      <c r="D9" s="259">
        <v>1</v>
      </c>
      <c r="E9" s="198">
        <f>5000000*4</f>
        <v>20000000</v>
      </c>
      <c r="F9" s="231">
        <f t="shared" si="0"/>
        <v>20000000</v>
      </c>
      <c r="H9" s="81"/>
      <c r="I9" s="104"/>
    </row>
    <row r="10" spans="1:9">
      <c r="A10" s="90">
        <v>1.4</v>
      </c>
      <c r="B10" s="105" t="s">
        <v>99</v>
      </c>
      <c r="C10" s="90" t="s">
        <v>54</v>
      </c>
      <c r="D10" s="260">
        <v>1</v>
      </c>
      <c r="E10" s="198">
        <f>6000000*4</f>
        <v>24000000</v>
      </c>
      <c r="F10" s="252">
        <f t="shared" si="0"/>
        <v>24000000</v>
      </c>
      <c r="H10" s="81"/>
    </row>
    <row r="11" spans="1:9">
      <c r="A11" s="92">
        <v>1.5</v>
      </c>
      <c r="B11" s="102" t="s">
        <v>100</v>
      </c>
      <c r="C11" s="92" t="s">
        <v>54</v>
      </c>
      <c r="D11" s="259">
        <v>1</v>
      </c>
      <c r="E11" s="198">
        <f>3000000*4</f>
        <v>12000000</v>
      </c>
      <c r="F11" s="231">
        <f t="shared" si="0"/>
        <v>12000000</v>
      </c>
      <c r="H11" s="81"/>
    </row>
    <row r="12" spans="1:9" ht="15.75" customHeight="1" thickBot="1">
      <c r="A12" s="90">
        <v>1.6</v>
      </c>
      <c r="B12" s="106" t="s">
        <v>101</v>
      </c>
      <c r="C12" s="107" t="s">
        <v>54</v>
      </c>
      <c r="D12" s="261">
        <v>1</v>
      </c>
      <c r="E12" s="198">
        <f>3000000*4</f>
        <v>12000000</v>
      </c>
      <c r="F12" s="253">
        <f t="shared" si="0"/>
        <v>12000000</v>
      </c>
      <c r="H12" s="81"/>
    </row>
    <row r="13" spans="1:9" s="249" customFormat="1" ht="16.2" thickBot="1">
      <c r="A13" s="246">
        <v>2</v>
      </c>
      <c r="B13" s="247" t="s">
        <v>38</v>
      </c>
      <c r="C13" s="248"/>
      <c r="D13" s="258"/>
      <c r="E13" s="248"/>
      <c r="F13" s="251">
        <f>SUM(F14:F19)</f>
        <v>119470054.38659699</v>
      </c>
    </row>
    <row r="14" spans="1:9">
      <c r="A14" s="94" t="s">
        <v>341</v>
      </c>
      <c r="B14" s="482" t="s">
        <v>342</v>
      </c>
      <c r="C14" s="485" t="s">
        <v>60</v>
      </c>
      <c r="D14" s="260">
        <f>670.15*4</f>
        <v>2680.6</v>
      </c>
      <c r="E14" s="198">
        <f>+'ITEM 2'!F33</f>
        <v>17682.999994999998</v>
      </c>
      <c r="F14" s="252">
        <f>D14*E14</f>
        <v>47401049.786596991</v>
      </c>
    </row>
    <row r="15" spans="1:9">
      <c r="A15" s="90">
        <v>2.0099999999999998</v>
      </c>
      <c r="B15" s="482" t="s">
        <v>52</v>
      </c>
      <c r="C15" s="486" t="s">
        <v>34</v>
      </c>
      <c r="D15" s="260">
        <f>105.73*4</f>
        <v>422.92</v>
      </c>
      <c r="E15" s="198">
        <f>'ITEM 2,01'!F33</f>
        <v>64165</v>
      </c>
      <c r="F15" s="252">
        <f>D15*E15</f>
        <v>27136661.800000001</v>
      </c>
    </row>
    <row r="16" spans="1:9">
      <c r="A16" s="90">
        <v>2.02</v>
      </c>
      <c r="B16" s="483" t="s">
        <v>53</v>
      </c>
      <c r="C16" s="90" t="s">
        <v>54</v>
      </c>
      <c r="D16" s="260">
        <f>1*4</f>
        <v>4</v>
      </c>
      <c r="E16" s="198">
        <f>'ITEM 2,02'!F33</f>
        <v>9834542.6999999993</v>
      </c>
      <c r="F16" s="252">
        <f t="shared" ref="F16:F27" si="1">E16*D16</f>
        <v>39338170.799999997</v>
      </c>
    </row>
    <row r="17" spans="1:7">
      <c r="A17" s="92">
        <v>2.0299999999999998</v>
      </c>
      <c r="B17" s="484" t="s">
        <v>55</v>
      </c>
      <c r="C17" s="92" t="s">
        <v>54</v>
      </c>
      <c r="D17" s="259">
        <f>1*4</f>
        <v>4</v>
      </c>
      <c r="E17" s="243">
        <f>'ITEM 2,03'!F33</f>
        <v>333388</v>
      </c>
      <c r="F17" s="231">
        <f t="shared" si="1"/>
        <v>1333552</v>
      </c>
    </row>
    <row r="18" spans="1:7">
      <c r="A18" s="92">
        <v>2.04</v>
      </c>
      <c r="B18" s="484" t="s">
        <v>56</v>
      </c>
      <c r="C18" s="92" t="s">
        <v>54</v>
      </c>
      <c r="D18" s="259">
        <f>1*4</f>
        <v>4</v>
      </c>
      <c r="E18" s="243">
        <f>'ITEM 2,04'!F33</f>
        <v>658698</v>
      </c>
      <c r="F18" s="231">
        <f t="shared" si="1"/>
        <v>2634792</v>
      </c>
    </row>
    <row r="19" spans="1:7" ht="15" thickBot="1">
      <c r="A19" s="487">
        <v>2.0499999999999998</v>
      </c>
      <c r="B19" s="484" t="s">
        <v>57</v>
      </c>
      <c r="C19" s="487" t="s">
        <v>54</v>
      </c>
      <c r="D19" s="259">
        <f>1*4</f>
        <v>4</v>
      </c>
      <c r="E19" s="243">
        <f>'ITEM 2,05'!F33</f>
        <v>406457</v>
      </c>
      <c r="F19" s="231">
        <f>D19*E19</f>
        <v>1625828</v>
      </c>
    </row>
    <row r="20" spans="1:7" s="249" customFormat="1" ht="16.2" thickBot="1">
      <c r="A20" s="246">
        <v>3</v>
      </c>
      <c r="B20" s="247" t="s">
        <v>58</v>
      </c>
      <c r="C20" s="248"/>
      <c r="D20" s="258"/>
      <c r="E20" s="248"/>
      <c r="F20" s="251">
        <f>SUM(F21:F23)</f>
        <v>27055884</v>
      </c>
    </row>
    <row r="21" spans="1:7">
      <c r="A21" s="94">
        <v>3.01</v>
      </c>
      <c r="B21" s="93" t="s">
        <v>59</v>
      </c>
      <c r="C21" s="94" t="s">
        <v>60</v>
      </c>
      <c r="D21" s="262">
        <f>672.74*4</f>
        <v>2690.96</v>
      </c>
      <c r="E21" s="244">
        <f>'ITEM 3,01'!F33</f>
        <v>1350</v>
      </c>
      <c r="F21" s="252">
        <f t="shared" si="1"/>
        <v>3632796</v>
      </c>
    </row>
    <row r="22" spans="1:7">
      <c r="A22" s="92">
        <v>3.02</v>
      </c>
      <c r="B22" s="93" t="s">
        <v>352</v>
      </c>
      <c r="C22" s="90" t="s">
        <v>18</v>
      </c>
      <c r="D22" s="260">
        <f>390*4</f>
        <v>1560</v>
      </c>
      <c r="E22" s="198">
        <f>'ITEM 3,02'!F33</f>
        <v>11306</v>
      </c>
      <c r="F22" s="252">
        <f t="shared" si="1"/>
        <v>17637360</v>
      </c>
    </row>
    <row r="23" spans="1:7" ht="15" thickBot="1">
      <c r="A23" s="487">
        <v>3.03</v>
      </c>
      <c r="B23" s="93" t="s">
        <v>61</v>
      </c>
      <c r="C23" s="90" t="s">
        <v>60</v>
      </c>
      <c r="D23" s="260">
        <f>390*4</f>
        <v>1560</v>
      </c>
      <c r="E23" s="198">
        <f>'ITEM 3,03'!F33</f>
        <v>3708.8</v>
      </c>
      <c r="F23" s="252">
        <f t="shared" si="1"/>
        <v>5785728</v>
      </c>
    </row>
    <row r="24" spans="1:7" s="249" customFormat="1" ht="16.2" thickBot="1">
      <c r="A24" s="246">
        <v>4</v>
      </c>
      <c r="B24" s="247" t="s">
        <v>39</v>
      </c>
      <c r="C24" s="248"/>
      <c r="D24" s="258"/>
      <c r="E24" s="248"/>
      <c r="F24" s="251">
        <f>SUM(F25:F28)</f>
        <v>319838265.296</v>
      </c>
    </row>
    <row r="25" spans="1:7">
      <c r="A25" s="94">
        <v>4.01</v>
      </c>
      <c r="B25" s="93" t="s">
        <v>221</v>
      </c>
      <c r="C25" s="94" t="s">
        <v>18</v>
      </c>
      <c r="D25" s="260">
        <f>39.88*4</f>
        <v>159.52000000000001</v>
      </c>
      <c r="E25" s="244">
        <f>'ITEM 4,01'!F33</f>
        <v>288022</v>
      </c>
      <c r="F25" s="252">
        <f t="shared" si="1"/>
        <v>45945269.440000005</v>
      </c>
    </row>
    <row r="26" spans="1:7">
      <c r="A26" s="92">
        <v>4.0199999999999996</v>
      </c>
      <c r="B26" s="93" t="s">
        <v>222</v>
      </c>
      <c r="C26" s="90" t="s">
        <v>60</v>
      </c>
      <c r="D26" s="260">
        <f>171.6*4</f>
        <v>686.4</v>
      </c>
      <c r="E26" s="198">
        <f>'ITEM 4,02'!F33</f>
        <v>294366.8</v>
      </c>
      <c r="F26" s="252">
        <f t="shared" si="1"/>
        <v>202053371.51999998</v>
      </c>
    </row>
    <row r="27" spans="1:7" ht="18">
      <c r="A27" s="92">
        <v>4.03</v>
      </c>
      <c r="B27" s="93" t="s">
        <v>346</v>
      </c>
      <c r="C27" s="90" t="s">
        <v>35</v>
      </c>
      <c r="D27" s="260">
        <f>4634.3*4</f>
        <v>18537.2</v>
      </c>
      <c r="E27" s="198">
        <f>'ITEM 4,03'!F33</f>
        <v>3722</v>
      </c>
      <c r="F27" s="252">
        <f t="shared" si="1"/>
        <v>68995458.400000006</v>
      </c>
      <c r="G27" s="199"/>
    </row>
    <row r="28" spans="1:7" ht="15" thickBot="1">
      <c r="A28" s="107">
        <v>4.04</v>
      </c>
      <c r="B28" s="181" t="s">
        <v>234</v>
      </c>
      <c r="C28" s="90" t="s">
        <v>18</v>
      </c>
      <c r="D28" s="260">
        <f>10.83*4</f>
        <v>43.32</v>
      </c>
      <c r="E28" s="198">
        <f>'ITEM 4,04'!F33</f>
        <v>65654.8</v>
      </c>
      <c r="F28" s="252">
        <f>D28*E28</f>
        <v>2844165.9360000002</v>
      </c>
    </row>
    <row r="29" spans="1:7" s="249" customFormat="1" ht="16.2" thickBot="1">
      <c r="A29" s="246">
        <v>5</v>
      </c>
      <c r="B29" s="247" t="s">
        <v>62</v>
      </c>
      <c r="C29" s="248"/>
      <c r="D29" s="258"/>
      <c r="E29" s="248"/>
      <c r="F29" s="251">
        <f>SUM(F30:F37)</f>
        <v>2718371237.4000001</v>
      </c>
    </row>
    <row r="30" spans="1:7">
      <c r="A30" s="94">
        <v>5.01</v>
      </c>
      <c r="B30" s="93" t="s">
        <v>347</v>
      </c>
      <c r="C30" s="94" t="s">
        <v>35</v>
      </c>
      <c r="D30" s="259">
        <f>59247.72*4</f>
        <v>236990.88</v>
      </c>
      <c r="E30" s="198">
        <f>'ITEM 5,01'!F33</f>
        <v>3768</v>
      </c>
      <c r="F30" s="252">
        <f t="shared" ref="F30:F37" si="2">E30*D30</f>
        <v>892981635.84000003</v>
      </c>
      <c r="G30" s="132"/>
    </row>
    <row r="31" spans="1:7">
      <c r="A31" s="92">
        <v>5.0199999999999996</v>
      </c>
      <c r="B31" s="95" t="s">
        <v>63</v>
      </c>
      <c r="C31" s="92" t="s">
        <v>35</v>
      </c>
      <c r="D31" s="259">
        <f>2971.61*4</f>
        <v>11886.44</v>
      </c>
      <c r="E31" s="198">
        <f>'ITEM 5,02'!F33</f>
        <v>1523</v>
      </c>
      <c r="F31" s="231">
        <f t="shared" si="2"/>
        <v>18103048.120000001</v>
      </c>
      <c r="G31" s="132"/>
    </row>
    <row r="32" spans="1:7">
      <c r="A32" s="92">
        <v>5.03</v>
      </c>
      <c r="B32" s="95" t="s">
        <v>64</v>
      </c>
      <c r="C32" s="92" t="s">
        <v>105</v>
      </c>
      <c r="D32" s="259">
        <f>5*4</f>
        <v>20</v>
      </c>
      <c r="E32" s="198">
        <f>'ITEM 5,03'!F33</f>
        <v>1444728.8</v>
      </c>
      <c r="F32" s="231">
        <f t="shared" si="2"/>
        <v>28894576</v>
      </c>
      <c r="G32" s="132"/>
    </row>
    <row r="33" spans="1:7" ht="28.8">
      <c r="A33" s="92">
        <v>5.04</v>
      </c>
      <c r="B33" s="95" t="s">
        <v>229</v>
      </c>
      <c r="C33" s="92" t="s">
        <v>60</v>
      </c>
      <c r="D33" s="259">
        <f>1348.49*4</f>
        <v>5393.96</v>
      </c>
      <c r="E33" s="198">
        <f>'ITEM 5,04'!F33</f>
        <v>301824</v>
      </c>
      <c r="F33" s="231">
        <f t="shared" si="2"/>
        <v>1628026583.04</v>
      </c>
      <c r="G33" s="132"/>
    </row>
    <row r="34" spans="1:7">
      <c r="A34" s="92">
        <v>5.05</v>
      </c>
      <c r="B34" s="95" t="s">
        <v>66</v>
      </c>
      <c r="C34" s="92" t="s">
        <v>60</v>
      </c>
      <c r="D34" s="259">
        <f>40*4</f>
        <v>160</v>
      </c>
      <c r="E34" s="198">
        <f>'ITEM 5,05'!F33</f>
        <v>256197.8</v>
      </c>
      <c r="F34" s="252">
        <f t="shared" si="2"/>
        <v>40991648</v>
      </c>
      <c r="G34" s="132"/>
    </row>
    <row r="35" spans="1:7">
      <c r="A35" s="92">
        <v>5.0599999999999996</v>
      </c>
      <c r="B35" s="95" t="s">
        <v>68</v>
      </c>
      <c r="C35" s="92" t="s">
        <v>16</v>
      </c>
      <c r="D35" s="259">
        <f>4*4</f>
        <v>16</v>
      </c>
      <c r="E35" s="198">
        <f>'ITEM 5,06'!F33</f>
        <v>106246</v>
      </c>
      <c r="F35" s="231">
        <f t="shared" si="2"/>
        <v>1699936</v>
      </c>
      <c r="G35" s="132"/>
    </row>
    <row r="36" spans="1:7" ht="28.8">
      <c r="A36" s="92">
        <v>5.07</v>
      </c>
      <c r="B36" s="95" t="s">
        <v>230</v>
      </c>
      <c r="C36" s="92" t="s">
        <v>60</v>
      </c>
      <c r="D36" s="259">
        <f>80*4</f>
        <v>320</v>
      </c>
      <c r="E36" s="198">
        <f>'ITEM 5,07'!F33</f>
        <v>304629.8</v>
      </c>
      <c r="F36" s="231">
        <f t="shared" si="2"/>
        <v>97481536</v>
      </c>
      <c r="G36" s="132"/>
    </row>
    <row r="37" spans="1:7" ht="29.4" thickBot="1">
      <c r="A37" s="487">
        <v>5.08</v>
      </c>
      <c r="B37" s="95" t="s">
        <v>231</v>
      </c>
      <c r="C37" s="92" t="s">
        <v>60</v>
      </c>
      <c r="D37" s="259">
        <f>77*4</f>
        <v>308</v>
      </c>
      <c r="E37" s="198">
        <f>'ITEM 5,08'!F33</f>
        <v>33091.800000000003</v>
      </c>
      <c r="F37" s="231">
        <f t="shared" si="2"/>
        <v>10192274.4</v>
      </c>
      <c r="G37" s="132"/>
    </row>
    <row r="38" spans="1:7" s="249" customFormat="1" ht="16.2" thickBot="1">
      <c r="A38" s="246">
        <v>6</v>
      </c>
      <c r="B38" s="247" t="s">
        <v>69</v>
      </c>
      <c r="C38" s="248"/>
      <c r="D38" s="258"/>
      <c r="E38" s="248"/>
      <c r="F38" s="254">
        <f>SUM(F39:F48)</f>
        <v>313907622.40000004</v>
      </c>
    </row>
    <row r="39" spans="1:7">
      <c r="A39" s="94">
        <v>6.01</v>
      </c>
      <c r="B39" s="93" t="s">
        <v>70</v>
      </c>
      <c r="C39" s="96" t="s">
        <v>16</v>
      </c>
      <c r="D39" s="260">
        <f>24*4</f>
        <v>96</v>
      </c>
      <c r="E39" s="198">
        <f>'ITEM 6,01'!F33</f>
        <v>1633497</v>
      </c>
      <c r="F39" s="252">
        <f t="shared" ref="F39:F48" si="3">E39*D39</f>
        <v>156815712</v>
      </c>
    </row>
    <row r="40" spans="1:7">
      <c r="A40" s="92">
        <v>77</v>
      </c>
      <c r="B40" s="93" t="s">
        <v>71</v>
      </c>
      <c r="C40" s="97" t="s">
        <v>16</v>
      </c>
      <c r="D40" s="260">
        <f t="shared" ref="D40:D46" si="4">24*4</f>
        <v>96</v>
      </c>
      <c r="E40" s="198">
        <f>'ITEM 6,02'!F33</f>
        <v>316901.8</v>
      </c>
      <c r="F40" s="252">
        <f t="shared" si="3"/>
        <v>30422572.799999997</v>
      </c>
    </row>
    <row r="41" spans="1:7">
      <c r="A41" s="92">
        <v>6.03</v>
      </c>
      <c r="B41" s="93" t="s">
        <v>72</v>
      </c>
      <c r="C41" s="97" t="s">
        <v>16</v>
      </c>
      <c r="D41" s="260">
        <f t="shared" si="4"/>
        <v>96</v>
      </c>
      <c r="E41" s="198">
        <f>'ITEM 6,03'!F33</f>
        <v>158861.79999999999</v>
      </c>
      <c r="F41" s="252">
        <f t="shared" si="3"/>
        <v>15250732.799999999</v>
      </c>
    </row>
    <row r="42" spans="1:7">
      <c r="A42" s="92">
        <v>6.04</v>
      </c>
      <c r="B42" s="93" t="s">
        <v>73</v>
      </c>
      <c r="C42" s="97" t="s">
        <v>16</v>
      </c>
      <c r="D42" s="260">
        <f t="shared" si="4"/>
        <v>96</v>
      </c>
      <c r="E42" s="198">
        <f>'ITEM 6,04'!F33</f>
        <v>174828.79999999999</v>
      </c>
      <c r="F42" s="252">
        <f t="shared" si="3"/>
        <v>16783564.799999997</v>
      </c>
    </row>
    <row r="43" spans="1:7">
      <c r="A43" s="92">
        <v>6.05</v>
      </c>
      <c r="B43" s="93" t="s">
        <v>74</v>
      </c>
      <c r="C43" s="97" t="s">
        <v>16</v>
      </c>
      <c r="D43" s="260">
        <f t="shared" si="4"/>
        <v>96</v>
      </c>
      <c r="E43" s="198">
        <f>+'ITEM 6,05'!F33</f>
        <v>207314</v>
      </c>
      <c r="F43" s="252">
        <f t="shared" si="3"/>
        <v>19902144</v>
      </c>
    </row>
    <row r="44" spans="1:7">
      <c r="A44" s="92">
        <v>6.06</v>
      </c>
      <c r="B44" s="93" t="s">
        <v>75</v>
      </c>
      <c r="C44" s="97" t="s">
        <v>16</v>
      </c>
      <c r="D44" s="260">
        <f t="shared" si="4"/>
        <v>96</v>
      </c>
      <c r="E44" s="198">
        <f>+'ITEM 6,06'!F33</f>
        <v>61533</v>
      </c>
      <c r="F44" s="252">
        <f t="shared" si="3"/>
        <v>5907168</v>
      </c>
    </row>
    <row r="45" spans="1:7">
      <c r="A45" s="92">
        <v>6.07</v>
      </c>
      <c r="B45" s="93" t="s">
        <v>76</v>
      </c>
      <c r="C45" s="97" t="s">
        <v>16</v>
      </c>
      <c r="D45" s="260">
        <f t="shared" si="4"/>
        <v>96</v>
      </c>
      <c r="E45" s="198">
        <f>'ITEM 6,07'!F33</f>
        <v>8373</v>
      </c>
      <c r="F45" s="252">
        <f t="shared" si="3"/>
        <v>803808</v>
      </c>
    </row>
    <row r="46" spans="1:7">
      <c r="A46" s="92">
        <v>6.08</v>
      </c>
      <c r="B46" s="93" t="s">
        <v>77</v>
      </c>
      <c r="C46" s="97" t="s">
        <v>16</v>
      </c>
      <c r="D46" s="260">
        <f t="shared" si="4"/>
        <v>96</v>
      </c>
      <c r="E46" s="198">
        <f>'ITEM 6,08'!F33</f>
        <v>9473</v>
      </c>
      <c r="F46" s="252">
        <f t="shared" si="3"/>
        <v>909408</v>
      </c>
    </row>
    <row r="47" spans="1:7">
      <c r="A47" s="92">
        <v>6.09</v>
      </c>
      <c r="B47" s="195" t="s">
        <v>224</v>
      </c>
      <c r="C47" s="97" t="s">
        <v>16</v>
      </c>
      <c r="D47" s="260">
        <f>2*4</f>
        <v>8</v>
      </c>
      <c r="E47" s="198">
        <f>'ITEM 6,09'!F33</f>
        <v>4439874</v>
      </c>
      <c r="F47" s="252">
        <f t="shared" si="3"/>
        <v>35518992</v>
      </c>
    </row>
    <row r="48" spans="1:7" ht="15" thickBot="1">
      <c r="A48" s="488">
        <v>6.1</v>
      </c>
      <c r="B48" s="266" t="s">
        <v>267</v>
      </c>
      <c r="C48" s="208" t="s">
        <v>16</v>
      </c>
      <c r="D48" s="264">
        <f>2*4</f>
        <v>8</v>
      </c>
      <c r="E48" s="267">
        <f>'ITEM 6,10'!F33</f>
        <v>3949190</v>
      </c>
      <c r="F48" s="268">
        <f t="shared" si="3"/>
        <v>31593520</v>
      </c>
    </row>
    <row r="49" spans="1:9" s="249" customFormat="1" ht="16.2" thickBot="1">
      <c r="A49" s="246">
        <v>7</v>
      </c>
      <c r="B49" s="247" t="s">
        <v>78</v>
      </c>
      <c r="C49" s="248"/>
      <c r="D49" s="258"/>
      <c r="E49" s="248"/>
      <c r="F49" s="251">
        <f>SUM(F50:F55)</f>
        <v>264162693.59999999</v>
      </c>
    </row>
    <row r="50" spans="1:9">
      <c r="A50" s="94">
        <v>7.01</v>
      </c>
      <c r="B50" s="93" t="s">
        <v>79</v>
      </c>
      <c r="C50" s="94" t="s">
        <v>16</v>
      </c>
      <c r="D50" s="260">
        <f>1*4</f>
        <v>4</v>
      </c>
      <c r="E50" s="198">
        <f>'ITEM 7,01'!F33</f>
        <v>11305173</v>
      </c>
      <c r="F50" s="252">
        <f t="shared" ref="F50:F55" si="5">E50*D50</f>
        <v>45220692</v>
      </c>
    </row>
    <row r="51" spans="1:9">
      <c r="A51" s="92">
        <v>7.02</v>
      </c>
      <c r="B51" s="93" t="s">
        <v>80</v>
      </c>
      <c r="C51" s="90" t="s">
        <v>16</v>
      </c>
      <c r="D51" s="260">
        <f>1*4</f>
        <v>4</v>
      </c>
      <c r="E51" s="198">
        <f>'ITEM 7,02'!F33</f>
        <v>3663595</v>
      </c>
      <c r="F51" s="252">
        <f t="shared" si="5"/>
        <v>14654380</v>
      </c>
    </row>
    <row r="52" spans="1:9">
      <c r="A52" s="92">
        <v>7.03</v>
      </c>
      <c r="B52" s="93" t="s">
        <v>81</v>
      </c>
      <c r="C52" s="90" t="s">
        <v>16</v>
      </c>
      <c r="D52" s="260">
        <f>24*4</f>
        <v>96</v>
      </c>
      <c r="E52" s="198">
        <f>'ITEM 7,03'!F33</f>
        <v>1936383.8</v>
      </c>
      <c r="F52" s="252">
        <f t="shared" si="5"/>
        <v>185892844.80000001</v>
      </c>
    </row>
    <row r="53" spans="1:9">
      <c r="A53" s="92">
        <v>7.04</v>
      </c>
      <c r="B53" s="93" t="s">
        <v>82</v>
      </c>
      <c r="C53" s="90" t="s">
        <v>16</v>
      </c>
      <c r="D53" s="260">
        <f>1*4</f>
        <v>4</v>
      </c>
      <c r="E53" s="198">
        <f>'ITEM 7,04'!F33</f>
        <v>1355113.8</v>
      </c>
      <c r="F53" s="252">
        <f t="shared" si="5"/>
        <v>5420455.2000000002</v>
      </c>
    </row>
    <row r="54" spans="1:9">
      <c r="A54" s="92">
        <v>7.05</v>
      </c>
      <c r="B54" s="93" t="s">
        <v>83</v>
      </c>
      <c r="C54" s="90" t="s">
        <v>16</v>
      </c>
      <c r="D54" s="260">
        <f>1*4</f>
        <v>4</v>
      </c>
      <c r="E54" s="198">
        <f>'ITEM 7,05'!F33</f>
        <v>218440.8</v>
      </c>
      <c r="F54" s="252">
        <f t="shared" si="5"/>
        <v>873763.2</v>
      </c>
    </row>
    <row r="55" spans="1:9" ht="15" thickBot="1">
      <c r="A55" s="487">
        <v>7.06</v>
      </c>
      <c r="B55" s="195" t="s">
        <v>225</v>
      </c>
      <c r="C55" s="90" t="s">
        <v>16</v>
      </c>
      <c r="D55" s="260">
        <f>2*4</f>
        <v>8</v>
      </c>
      <c r="E55" s="198">
        <f>'ITEM 7,06'!F33</f>
        <v>1512569.8</v>
      </c>
      <c r="F55" s="252">
        <f t="shared" si="5"/>
        <v>12100558.4</v>
      </c>
    </row>
    <row r="56" spans="1:9" s="249" customFormat="1" ht="16.2" thickBot="1">
      <c r="A56" s="246">
        <v>8</v>
      </c>
      <c r="B56" s="247" t="s">
        <v>84</v>
      </c>
      <c r="C56" s="248"/>
      <c r="D56" s="258"/>
      <c r="E56" s="248"/>
      <c r="F56" s="251">
        <f>SUM(F57:F58)</f>
        <v>458437235.75999999</v>
      </c>
    </row>
    <row r="57" spans="1:9">
      <c r="A57" s="489">
        <v>8.01</v>
      </c>
      <c r="B57" s="102" t="s">
        <v>226</v>
      </c>
      <c r="C57" s="489" t="s">
        <v>60</v>
      </c>
      <c r="D57" s="260">
        <f>205.46*4</f>
        <v>821.84</v>
      </c>
      <c r="E57" s="198">
        <f>'ITEM 8,01'!F33</f>
        <v>116959</v>
      </c>
      <c r="F57" s="252">
        <f t="shared" ref="F57:F58" si="6">E57*D57</f>
        <v>96121584.560000002</v>
      </c>
    </row>
    <row r="58" spans="1:9" ht="15" thickBot="1">
      <c r="A58" s="490">
        <v>8.02</v>
      </c>
      <c r="B58" s="498" t="s">
        <v>227</v>
      </c>
      <c r="C58" s="490" t="s">
        <v>60</v>
      </c>
      <c r="D58" s="264">
        <f>414.2*4</f>
        <v>1656.8</v>
      </c>
      <c r="E58" s="267">
        <f>'ITEM 8,02'!F33</f>
        <v>218684</v>
      </c>
      <c r="F58" s="268">
        <f t="shared" si="6"/>
        <v>362315651.19999999</v>
      </c>
    </row>
    <row r="59" spans="1:9" s="249" customFormat="1" ht="16.2" thickBot="1">
      <c r="A59" s="269">
        <v>9</v>
      </c>
      <c r="B59" s="270" t="s">
        <v>41</v>
      </c>
      <c r="C59" s="248"/>
      <c r="D59" s="258"/>
      <c r="E59" s="248"/>
      <c r="F59" s="251">
        <f>SUM(F60:F62)</f>
        <v>59627111.039999992</v>
      </c>
    </row>
    <row r="60" spans="1:9">
      <c r="A60" s="94">
        <v>9.01</v>
      </c>
      <c r="B60" s="91" t="s">
        <v>85</v>
      </c>
      <c r="C60" s="90" t="s">
        <v>60</v>
      </c>
      <c r="D60" s="260">
        <f>230.54*4</f>
        <v>922.16</v>
      </c>
      <c r="E60" s="198">
        <f>'ITEM 9,01'!F33</f>
        <v>38320</v>
      </c>
      <c r="F60" s="252">
        <f>E60*D60</f>
        <v>35337171.199999996</v>
      </c>
    </row>
    <row r="61" spans="1:9">
      <c r="A61" s="92">
        <v>9.02</v>
      </c>
      <c r="B61" s="93" t="s">
        <v>86</v>
      </c>
      <c r="C61" s="92" t="s">
        <v>34</v>
      </c>
      <c r="D61" s="259">
        <f>39.44*4</f>
        <v>157.76</v>
      </c>
      <c r="E61" s="198">
        <f>'ITEM 9,02'!F33</f>
        <v>88884</v>
      </c>
      <c r="F61" s="231">
        <f>E61*D61</f>
        <v>14022339.84</v>
      </c>
    </row>
    <row r="62" spans="1:9" ht="15" thickBot="1">
      <c r="A62" s="487">
        <v>9.0299999999999994</v>
      </c>
      <c r="B62" s="93" t="s">
        <v>87</v>
      </c>
      <c r="C62" s="92" t="s">
        <v>34</v>
      </c>
      <c r="D62" s="259">
        <f>100*4</f>
        <v>400</v>
      </c>
      <c r="E62" s="198">
        <f>+'ITEM 9,03'!F33</f>
        <v>25669</v>
      </c>
      <c r="F62" s="231">
        <f>E62*D62</f>
        <v>10267600</v>
      </c>
    </row>
    <row r="63" spans="1:9" s="249" customFormat="1" ht="16.2" thickBot="1">
      <c r="A63" s="246">
        <v>10</v>
      </c>
      <c r="B63" s="247" t="s">
        <v>40</v>
      </c>
      <c r="C63" s="248"/>
      <c r="D63" s="258"/>
      <c r="E63" s="248"/>
      <c r="F63" s="251">
        <f>+F64</f>
        <v>96184705.760000005</v>
      </c>
      <c r="I63" s="250"/>
    </row>
    <row r="64" spans="1:9" ht="15" thickBot="1">
      <c r="A64" s="491">
        <v>10.01</v>
      </c>
      <c r="B64" s="98" t="s">
        <v>88</v>
      </c>
      <c r="C64" s="90" t="s">
        <v>60</v>
      </c>
      <c r="D64" s="262">
        <f>183.56*4</f>
        <v>734.24</v>
      </c>
      <c r="E64" s="198">
        <f>+'ITEM 10,01'!F33</f>
        <v>130999</v>
      </c>
      <c r="F64" s="231">
        <f>E64*D64</f>
        <v>96184705.760000005</v>
      </c>
    </row>
    <row r="65" spans="1:9" s="249" customFormat="1" ht="16.2" thickBot="1">
      <c r="A65" s="246">
        <v>11</v>
      </c>
      <c r="B65" s="247" t="s">
        <v>89</v>
      </c>
      <c r="C65" s="248"/>
      <c r="D65" s="258"/>
      <c r="E65" s="248"/>
      <c r="F65" s="251">
        <f>+F66+F67</f>
        <v>60336333.184</v>
      </c>
      <c r="I65" s="250"/>
    </row>
    <row r="66" spans="1:9" ht="16.5" customHeight="1">
      <c r="A66" s="492">
        <v>11.01</v>
      </c>
      <c r="B66" s="493" t="s">
        <v>90</v>
      </c>
      <c r="C66" s="492" t="s">
        <v>60</v>
      </c>
      <c r="D66" s="263">
        <f>241.52*4</f>
        <v>966.08</v>
      </c>
      <c r="E66" s="198">
        <f>+'ITEM 11,01'!F33</f>
        <v>49798.8</v>
      </c>
      <c r="F66" s="255">
        <f>E66*D66</f>
        <v>48109624.704000004</v>
      </c>
      <c r="I66" s="81"/>
    </row>
    <row r="67" spans="1:9" ht="16.5" customHeight="1" thickBot="1">
      <c r="A67" s="39">
        <v>11.02</v>
      </c>
      <c r="B67" s="103" t="s">
        <v>91</v>
      </c>
      <c r="C67" s="39" t="s">
        <v>60</v>
      </c>
      <c r="D67" s="494">
        <f>241.52*4</f>
        <v>966.08</v>
      </c>
      <c r="E67" s="198">
        <f>+'ITEM 11,02'!F33</f>
        <v>12656</v>
      </c>
      <c r="F67" s="255">
        <f>E67*D67</f>
        <v>12226708.48</v>
      </c>
      <c r="I67" s="81"/>
    </row>
    <row r="68" spans="1:9" s="249" customFormat="1" ht="16.2" thickBot="1">
      <c r="A68" s="246">
        <v>12</v>
      </c>
      <c r="B68" s="247" t="s">
        <v>92</v>
      </c>
      <c r="C68" s="248"/>
      <c r="D68" s="258"/>
      <c r="E68" s="248"/>
      <c r="F68" s="251">
        <f>+F69+F70</f>
        <v>29981318.399999999</v>
      </c>
      <c r="I68" s="250"/>
    </row>
    <row r="69" spans="1:9">
      <c r="A69" s="18">
        <v>12.01</v>
      </c>
      <c r="B69" s="495" t="s">
        <v>93</v>
      </c>
      <c r="C69" s="18" t="s">
        <v>16</v>
      </c>
      <c r="D69" s="260">
        <f>24*4</f>
        <v>96</v>
      </c>
      <c r="E69" s="198">
        <f>+'ITEM 12,01'!F33</f>
        <v>201907</v>
      </c>
      <c r="F69" s="252">
        <f>E69*D69</f>
        <v>19383072</v>
      </c>
      <c r="I69" s="81"/>
    </row>
    <row r="70" spans="1:9" ht="15" thickBot="1">
      <c r="A70" s="39">
        <v>12.02</v>
      </c>
      <c r="B70" s="493" t="s">
        <v>94</v>
      </c>
      <c r="C70" s="39" t="s">
        <v>34</v>
      </c>
      <c r="D70" s="264">
        <f>42*4</f>
        <v>168</v>
      </c>
      <c r="E70" s="198">
        <f>+'ITEM 12,02'!F33</f>
        <v>63084.800000000003</v>
      </c>
      <c r="F70" s="255">
        <f>E70*D70</f>
        <v>10598246.4</v>
      </c>
      <c r="I70" s="81"/>
    </row>
    <row r="71" spans="1:9" s="249" customFormat="1" ht="16.2" thickBot="1">
      <c r="A71" s="246">
        <v>13</v>
      </c>
      <c r="B71" s="247" t="s">
        <v>95</v>
      </c>
      <c r="C71" s="248"/>
      <c r="D71" s="258"/>
      <c r="E71" s="248"/>
      <c r="F71" s="251">
        <f>+F72+F73</f>
        <v>32022336</v>
      </c>
      <c r="I71" s="250"/>
    </row>
    <row r="72" spans="1:9">
      <c r="A72" s="18">
        <v>13.01</v>
      </c>
      <c r="B72" s="495" t="s">
        <v>295</v>
      </c>
      <c r="C72" s="18" t="s">
        <v>16</v>
      </c>
      <c r="D72" s="496">
        <f>24*4</f>
        <v>96</v>
      </c>
      <c r="E72" s="198">
        <f>+'ITEM 13,01'!F33</f>
        <v>208630</v>
      </c>
      <c r="F72" s="255">
        <f>E72*D72</f>
        <v>20028480</v>
      </c>
      <c r="I72" s="81"/>
    </row>
    <row r="73" spans="1:9" ht="15" thickBot="1">
      <c r="A73" s="39">
        <v>13.02</v>
      </c>
      <c r="B73" s="103" t="s">
        <v>96</v>
      </c>
      <c r="C73" s="39" t="s">
        <v>16</v>
      </c>
      <c r="D73" s="497">
        <f>24*4</f>
        <v>96</v>
      </c>
      <c r="E73" s="198">
        <f>+'ITEM 13,02'!F33</f>
        <v>124936</v>
      </c>
      <c r="F73" s="255">
        <f>E73*D73</f>
        <v>11993856</v>
      </c>
      <c r="I73" s="81"/>
    </row>
    <row r="74" spans="1:9" ht="15" customHeight="1" thickBot="1">
      <c r="A74" s="545" t="s">
        <v>102</v>
      </c>
      <c r="B74" s="544"/>
      <c r="C74" s="544"/>
      <c r="D74" s="544"/>
      <c r="E74" s="546"/>
      <c r="F74" s="256">
        <f>+F6+F13+F20+F24+F29+F38+F49+F56+F59+F63+F65+F68+F71</f>
        <v>5075394797.2265978</v>
      </c>
      <c r="I74" s="81"/>
    </row>
    <row r="75" spans="1:9" ht="15" customHeight="1">
      <c r="A75" s="547" t="s">
        <v>27</v>
      </c>
      <c r="B75" s="548"/>
      <c r="C75" s="548"/>
      <c r="D75" s="548"/>
      <c r="E75" s="175">
        <f>+'DESGLOSE DE A.I'!G64</f>
        <v>7.0000000000000007E-2</v>
      </c>
      <c r="F75" s="176">
        <f>+F74*E75</f>
        <v>355277635.80586189</v>
      </c>
    </row>
    <row r="76" spans="1:9" ht="15" customHeight="1" thickBot="1">
      <c r="A76" s="549" t="s">
        <v>28</v>
      </c>
      <c r="B76" s="550"/>
      <c r="C76" s="550">
        <v>0.05</v>
      </c>
      <c r="D76" s="550"/>
      <c r="E76" s="499">
        <f>'DESGLOSE DE A.I'!$G$68</f>
        <v>0.05</v>
      </c>
      <c r="F76" s="500">
        <f>+F74*E76</f>
        <v>253769739.86132991</v>
      </c>
    </row>
    <row r="77" spans="1:9" ht="15" customHeight="1" thickBot="1">
      <c r="A77" s="545" t="s">
        <v>103</v>
      </c>
      <c r="B77" s="544"/>
      <c r="C77" s="544"/>
      <c r="D77" s="544"/>
      <c r="E77" s="544"/>
      <c r="F77" s="256">
        <f>SUM(F74:F76)</f>
        <v>5684442172.8937893</v>
      </c>
    </row>
    <row r="78" spans="1:9">
      <c r="A78" s="83"/>
    </row>
    <row r="79" spans="1:9">
      <c r="H79" s="481"/>
    </row>
  </sheetData>
  <sheetProtection formatCells="0" formatColumns="0" formatRows="0" insertColumns="0" insertRows="0" insertHyperlinks="0" deleteColumns="0" deleteRows="0" sort="0" autoFilter="0" pivotTables="0"/>
  <protectedRanges>
    <protectedRange password="CF0D" sqref="E1:F1 E2:E3 A13:F13 A59:F59 B29:F29 B38:F38 B56:F56 A6:F6 A20:F20 B24:F24 B49:F49 B10:B11 B57:E58 A14:C15 E14:F15 A7:B8 A9:A12" name="Rango1"/>
    <protectedRange password="CF0D" sqref="C74:F74 A29 A38 A24 A74 A77 A56:A58 A49 C77:F77" name="Rango1_1"/>
    <protectedRange password="CF0D" sqref="D14:D15" name="Rango1_2"/>
  </protectedRanges>
  <mergeCells count="11">
    <mergeCell ref="A77:E77"/>
    <mergeCell ref="A74:E74"/>
    <mergeCell ref="A75:D75"/>
    <mergeCell ref="A76:D76"/>
    <mergeCell ref="A1:F3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9370078740157483" right="0.39370078740157483" top="1.3779527559055118" bottom="0.74803149606299213" header="0.70866141732283472" footer="0.31496062992125984"/>
  <pageSetup scale="49" orientation="portrait" r:id="rId1"/>
  <headerFooter>
    <oddHeader>&amp;C&amp;"-,Negrita"&amp;12Universidad Catolica de Colombia
Facultad de Ingenieria Civil
Area de Costos y Programacion de Obras</oddHeader>
    <oddFooter>&amp;C&amp;A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3"/>
  <sheetViews>
    <sheetView view="pageBreakPreview" topLeftCell="A16" zoomScaleNormal="100" zoomScaleSheetLayoutView="100" workbookViewId="0">
      <selection activeCell="B24" sqref="B24"/>
    </sheetView>
  </sheetViews>
  <sheetFormatPr baseColWidth="10" defaultRowHeight="14.4"/>
  <cols>
    <col min="1" max="1" width="25.88671875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7" s="1" customFormat="1" ht="15" customHeight="1">
      <c r="A1" s="585" t="s">
        <v>0</v>
      </c>
      <c r="B1" s="586"/>
      <c r="C1" s="586"/>
      <c r="D1" s="586"/>
      <c r="E1" s="586"/>
      <c r="F1" s="587"/>
    </row>
    <row r="2" spans="1:7" s="1" customFormat="1" ht="15.75" customHeight="1" thickBot="1">
      <c r="A2" s="588"/>
      <c r="B2" s="589"/>
      <c r="C2" s="589"/>
      <c r="D2" s="589"/>
      <c r="E2" s="589"/>
      <c r="F2" s="590"/>
    </row>
    <row r="3" spans="1:7" ht="15" thickBot="1">
      <c r="A3" s="2" t="s">
        <v>1</v>
      </c>
      <c r="B3" s="3">
        <f>+PRESUPUESTO!A34</f>
        <v>5.05</v>
      </c>
      <c r="C3" s="4"/>
      <c r="D3" s="5"/>
      <c r="E3" s="6" t="s">
        <v>2</v>
      </c>
      <c r="F3" s="7" t="str">
        <f>+PRESUPUESTO!C34</f>
        <v>M2</v>
      </c>
    </row>
    <row r="4" spans="1:7" s="9" customFormat="1" ht="47.25" customHeight="1" thickBot="1">
      <c r="A4" s="8" t="s">
        <v>3</v>
      </c>
      <c r="B4" s="594" t="str">
        <f>+PRESUPUESTO!B34</f>
        <v>PLACA MACIZA DE CUBIERTA</v>
      </c>
      <c r="C4" s="594"/>
      <c r="D4" s="594"/>
      <c r="E4" s="594"/>
      <c r="F4" s="595"/>
    </row>
    <row r="5" spans="1:7" ht="15" thickBot="1">
      <c r="A5" s="10"/>
      <c r="B5" s="11"/>
      <c r="C5" s="11"/>
      <c r="D5" s="11"/>
      <c r="E5" s="11"/>
      <c r="F5" s="12"/>
    </row>
    <row r="6" spans="1:7" ht="15" thickBot="1">
      <c r="A6" s="134" t="s">
        <v>4</v>
      </c>
      <c r="B6" s="135"/>
      <c r="C6" s="135"/>
      <c r="D6" s="135"/>
      <c r="E6" s="135"/>
      <c r="F6" s="136"/>
    </row>
    <row r="7" spans="1:7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7">
      <c r="A8" s="87" t="s">
        <v>32</v>
      </c>
      <c r="B8" s="86" t="s">
        <v>33</v>
      </c>
      <c r="C8" s="598">
        <v>1455.8</v>
      </c>
      <c r="D8" s="599"/>
      <c r="E8" s="138">
        <v>1</v>
      </c>
      <c r="F8" s="156">
        <f>IF(C8&gt;0,(C8*E8),0)</f>
        <v>1455.8</v>
      </c>
    </row>
    <row r="9" spans="1:7">
      <c r="A9" s="165"/>
      <c r="B9" s="170"/>
      <c r="C9" s="629"/>
      <c r="D9" s="630"/>
      <c r="E9" s="171"/>
      <c r="F9" s="172">
        <f>IF(C9&gt;0,(C9*E9),0)</f>
        <v>0</v>
      </c>
    </row>
    <row r="10" spans="1:7">
      <c r="A10" s="87"/>
      <c r="B10" s="86"/>
      <c r="C10" s="598"/>
      <c r="D10" s="599"/>
      <c r="E10" s="138"/>
      <c r="F10" s="139">
        <f>IF(C10&gt;0,(C10/E10),0)</f>
        <v>0</v>
      </c>
    </row>
    <row r="11" spans="1:7">
      <c r="A11" s="87"/>
      <c r="B11" s="86"/>
      <c r="C11" s="598"/>
      <c r="D11" s="599"/>
      <c r="E11" s="138"/>
      <c r="F11" s="139">
        <f>IF(C11&gt;0,(C11/E11),0)</f>
        <v>0</v>
      </c>
    </row>
    <row r="12" spans="1:7">
      <c r="A12" s="87"/>
      <c r="B12" s="86"/>
      <c r="C12" s="598"/>
      <c r="D12" s="599"/>
      <c r="E12" s="138"/>
      <c r="F12" s="139">
        <f>IF(C12&gt;0,(C12/E12),0)</f>
        <v>0</v>
      </c>
      <c r="G12" s="25"/>
    </row>
    <row r="13" spans="1:7">
      <c r="A13" s="87"/>
      <c r="B13" s="86"/>
      <c r="C13" s="598"/>
      <c r="D13" s="599"/>
      <c r="E13" s="138"/>
      <c r="F13" s="139">
        <f>IF(C13&gt;0,(C13/E13),0)</f>
        <v>0</v>
      </c>
    </row>
    <row r="14" spans="1:7">
      <c r="A14" s="87"/>
      <c r="B14" s="69"/>
      <c r="C14" s="598"/>
      <c r="D14" s="599"/>
      <c r="E14" s="138"/>
      <c r="F14" s="139">
        <f>IF(C14&gt;0,(C14/E14),0)</f>
        <v>0</v>
      </c>
    </row>
    <row r="15" spans="1:7" ht="15" thickBot="1">
      <c r="A15" s="140"/>
      <c r="B15" s="141"/>
      <c r="C15" s="600"/>
      <c r="D15" s="601"/>
      <c r="E15" s="75" t="s">
        <v>10</v>
      </c>
      <c r="F15" s="76">
        <f>SUM(F8:F14)</f>
        <v>1455.8</v>
      </c>
    </row>
    <row r="16" spans="1:7" ht="15" thickBot="1">
      <c r="A16" s="134" t="s">
        <v>11</v>
      </c>
      <c r="B16" s="142"/>
      <c r="C16" s="143"/>
      <c r="D16" s="143"/>
      <c r="E16" s="143"/>
      <c r="F16" s="144"/>
    </row>
    <row r="17" spans="1:7" ht="15" thickBot="1">
      <c r="A17" s="229" t="s">
        <v>5</v>
      </c>
      <c r="B17" s="137" t="s">
        <v>2</v>
      </c>
      <c r="C17" s="610" t="s">
        <v>12</v>
      </c>
      <c r="D17" s="612"/>
      <c r="E17" s="230" t="s">
        <v>13</v>
      </c>
      <c r="F17" s="137" t="s">
        <v>9</v>
      </c>
    </row>
    <row r="18" spans="1:7">
      <c r="A18" s="85" t="str">
        <f>MATERIALES!B56</f>
        <v>CONCRETO 3000 PSI</v>
      </c>
      <c r="B18" s="197" t="str">
        <f>MATERIALES!C56</f>
        <v>M3</v>
      </c>
      <c r="C18" s="624">
        <f>MATERIALES!D56</f>
        <v>223303</v>
      </c>
      <c r="D18" s="625"/>
      <c r="E18" s="67">
        <v>1.1000000000000001</v>
      </c>
      <c r="F18" s="68">
        <f t="shared" ref="F18:F24" si="0">+C18*E18</f>
        <v>245633.30000000002</v>
      </c>
    </row>
    <row r="19" spans="1:7">
      <c r="A19" s="87"/>
      <c r="B19" s="69"/>
      <c r="C19" s="598"/>
      <c r="D19" s="599"/>
      <c r="E19" s="70"/>
      <c r="F19" s="71">
        <f t="shared" si="0"/>
        <v>0</v>
      </c>
    </row>
    <row r="20" spans="1:7">
      <c r="A20" s="87"/>
      <c r="B20" s="69"/>
      <c r="C20" s="598"/>
      <c r="D20" s="599"/>
      <c r="E20" s="70"/>
      <c r="F20" s="71">
        <f t="shared" si="0"/>
        <v>0</v>
      </c>
    </row>
    <row r="21" spans="1:7">
      <c r="A21" s="87"/>
      <c r="B21" s="86"/>
      <c r="C21" s="598"/>
      <c r="D21" s="599"/>
      <c r="E21" s="70"/>
      <c r="F21" s="71">
        <f t="shared" si="0"/>
        <v>0</v>
      </c>
    </row>
    <row r="22" spans="1:7">
      <c r="A22" s="87"/>
      <c r="B22" s="69"/>
      <c r="C22" s="598"/>
      <c r="D22" s="599"/>
      <c r="E22" s="70"/>
      <c r="F22" s="71">
        <f t="shared" si="0"/>
        <v>0</v>
      </c>
      <c r="G22" s="25"/>
    </row>
    <row r="23" spans="1:7">
      <c r="A23" s="87"/>
      <c r="B23" s="86"/>
      <c r="C23" s="598"/>
      <c r="D23" s="599"/>
      <c r="E23" s="70"/>
      <c r="F23" s="71">
        <f t="shared" si="0"/>
        <v>0</v>
      </c>
    </row>
    <row r="24" spans="1:7">
      <c r="A24" s="87"/>
      <c r="B24" s="86"/>
      <c r="C24" s="598"/>
      <c r="D24" s="599"/>
      <c r="E24" s="70"/>
      <c r="F24" s="71">
        <f t="shared" si="0"/>
        <v>0</v>
      </c>
    </row>
    <row r="25" spans="1:7" ht="15" thickBot="1">
      <c r="A25" s="140"/>
      <c r="B25" s="145"/>
      <c r="C25" s="600"/>
      <c r="D25" s="601"/>
      <c r="E25" s="75" t="s">
        <v>10</v>
      </c>
      <c r="F25" s="76">
        <f>+ROUND(SUM(F18:F24),0)</f>
        <v>245633</v>
      </c>
    </row>
    <row r="26" spans="1:7" ht="15" thickBot="1">
      <c r="A26" s="134" t="s">
        <v>19</v>
      </c>
      <c r="B26" s="142"/>
      <c r="C26" s="143"/>
      <c r="D26" s="143"/>
      <c r="E26" s="143"/>
      <c r="F26" s="144"/>
    </row>
    <row r="27" spans="1:7" s="25" customFormat="1" ht="15" thickBot="1">
      <c r="A27" s="229" t="s">
        <v>20</v>
      </c>
      <c r="B27" s="137" t="s">
        <v>21</v>
      </c>
      <c r="C27" s="229" t="s">
        <v>22</v>
      </c>
      <c r="D27" s="137" t="s">
        <v>23</v>
      </c>
      <c r="E27" s="230" t="s">
        <v>8</v>
      </c>
      <c r="F27" s="137" t="s">
        <v>9</v>
      </c>
    </row>
    <row r="28" spans="1:7">
      <c r="A28" s="501" t="str">
        <f>'COSTO REAL MANO DE OBRA'!B7</f>
        <v>CUADRILLA A</v>
      </c>
      <c r="B28" s="502">
        <f>'COSTO REAL MANO DE OBRA'!D7</f>
        <v>68489</v>
      </c>
      <c r="C28" s="503">
        <f>'COSTO REAL MANO DE OBRA'!E10</f>
        <v>0.75</v>
      </c>
      <c r="D28" s="504">
        <f>'COSTO REAL MANO DE OBRA'!F7</f>
        <v>119855.75</v>
      </c>
      <c r="E28" s="505">
        <v>7.5999999999999998E-2</v>
      </c>
      <c r="F28" s="506">
        <f>IF(D28&gt;0,(D28*E28),0)</f>
        <v>9109.0370000000003</v>
      </c>
    </row>
    <row r="29" spans="1:7">
      <c r="A29" s="165"/>
      <c r="B29" s="177"/>
      <c r="C29" s="178"/>
      <c r="D29" s="179"/>
      <c r="E29" s="180"/>
      <c r="F29" s="71">
        <f>IF(D29&gt;0,(D29/E29),0)</f>
        <v>0</v>
      </c>
    </row>
    <row r="30" spans="1:7">
      <c r="A30" s="87"/>
      <c r="B30" s="71"/>
      <c r="C30" s="148"/>
      <c r="D30" s="149"/>
      <c r="E30" s="150"/>
      <c r="F30" s="151">
        <f>IF(D30&gt;0,(D30/E30),0)</f>
        <v>0</v>
      </c>
    </row>
    <row r="31" spans="1:7">
      <c r="A31" s="87"/>
      <c r="B31" s="71"/>
      <c r="C31" s="148"/>
      <c r="D31" s="149"/>
      <c r="E31" s="150"/>
      <c r="F31" s="71">
        <f>IF(D31&gt;0,(D31/E31),0)</f>
        <v>0</v>
      </c>
    </row>
    <row r="32" spans="1:7" ht="15" thickBot="1">
      <c r="A32" s="140"/>
      <c r="B32" s="76"/>
      <c r="C32" s="152"/>
      <c r="D32" s="153"/>
      <c r="E32" s="75" t="s">
        <v>10</v>
      </c>
      <c r="F32" s="76">
        <f>ROUND(SUM(F28:F31),0)</f>
        <v>9109</v>
      </c>
    </row>
    <row r="33" spans="1:6" ht="15" thickBot="1">
      <c r="A33" s="602"/>
      <c r="B33" s="607" t="s">
        <v>25</v>
      </c>
      <c r="C33" s="608"/>
      <c r="D33" s="608"/>
      <c r="E33" s="609"/>
      <c r="F33" s="154">
        <f>+F32+F25+F15</f>
        <v>256197.8</v>
      </c>
    </row>
    <row r="34" spans="1:6" ht="15" thickBot="1">
      <c r="A34" s="603"/>
      <c r="B34" s="610" t="s">
        <v>26</v>
      </c>
      <c r="C34" s="611"/>
      <c r="D34" s="611"/>
      <c r="E34" s="611"/>
      <c r="F34" s="612"/>
    </row>
    <row r="35" spans="1:6">
      <c r="A35" s="604"/>
      <c r="B35" s="613" t="s">
        <v>27</v>
      </c>
      <c r="C35" s="614"/>
      <c r="D35" s="614"/>
      <c r="E35" s="155">
        <v>0.1</v>
      </c>
      <c r="F35" s="156">
        <f>+F33*E35</f>
        <v>25619.78</v>
      </c>
    </row>
    <row r="36" spans="1:6">
      <c r="A36" s="605"/>
      <c r="B36" s="615" t="s">
        <v>28</v>
      </c>
      <c r="C36" s="616"/>
      <c r="D36" s="616"/>
      <c r="E36" s="157">
        <v>0.05</v>
      </c>
      <c r="F36" s="139">
        <f>+F33*E36</f>
        <v>12809.89</v>
      </c>
    </row>
    <row r="37" spans="1:6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12809.89</v>
      </c>
    </row>
    <row r="38" spans="1:6" ht="15" thickBot="1">
      <c r="A38" s="605"/>
      <c r="B38" s="619" t="s">
        <v>30</v>
      </c>
      <c r="C38" s="620"/>
      <c r="D38" s="620"/>
      <c r="E38" s="621"/>
      <c r="F38" s="154">
        <f>SUM(F35:F37)</f>
        <v>51239.56</v>
      </c>
    </row>
    <row r="39" spans="1:6" ht="16.2" thickBot="1">
      <c r="A39" s="606"/>
      <c r="B39" s="619" t="s">
        <v>31</v>
      </c>
      <c r="C39" s="620"/>
      <c r="D39" s="620"/>
      <c r="E39" s="621"/>
      <c r="F39" s="160">
        <f>+ROUND(SUM(F33+F38),0)</f>
        <v>307437</v>
      </c>
    </row>
    <row r="40" spans="1:6">
      <c r="A40" s="1"/>
    </row>
    <row r="44" spans="1:6">
      <c r="B44" s="55"/>
      <c r="C44" s="55"/>
    </row>
    <row r="45" spans="1:6">
      <c r="B45" s="55"/>
      <c r="C45" s="55"/>
    </row>
    <row r="47" spans="1:6">
      <c r="B47" s="55"/>
    </row>
    <row r="48" spans="1:6">
      <c r="B48" s="55"/>
    </row>
    <row r="50" spans="2:2">
      <c r="B50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  <row r="63" spans="2:2">
      <c r="B63" s="55"/>
    </row>
  </sheetData>
  <mergeCells count="28">
    <mergeCell ref="C10:D10"/>
    <mergeCell ref="A1:F2"/>
    <mergeCell ref="B4:F4"/>
    <mergeCell ref="C7:D7"/>
    <mergeCell ref="C8:D8"/>
    <mergeCell ref="C9:D9"/>
    <mergeCell ref="C23:D23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C22:D22"/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94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3"/>
  <sheetViews>
    <sheetView view="pageBreakPreview" topLeftCell="A10" zoomScaleNormal="100" zoomScaleSheetLayoutView="100" workbookViewId="0">
      <selection activeCell="B24" sqref="B24"/>
    </sheetView>
  </sheetViews>
  <sheetFormatPr baseColWidth="10" defaultRowHeight="14.4"/>
  <cols>
    <col min="1" max="1" width="29.109375" bestFit="1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7" s="1" customFormat="1" ht="15" customHeight="1">
      <c r="A1" s="585" t="s">
        <v>0</v>
      </c>
      <c r="B1" s="586"/>
      <c r="C1" s="586"/>
      <c r="D1" s="586"/>
      <c r="E1" s="586"/>
      <c r="F1" s="587"/>
    </row>
    <row r="2" spans="1:7" s="1" customFormat="1" ht="15.75" customHeight="1" thickBot="1">
      <c r="A2" s="588"/>
      <c r="B2" s="589"/>
      <c r="C2" s="589"/>
      <c r="D2" s="589"/>
      <c r="E2" s="589"/>
      <c r="F2" s="590"/>
    </row>
    <row r="3" spans="1:7" ht="15" thickBot="1">
      <c r="A3" s="2" t="s">
        <v>1</v>
      </c>
      <c r="B3" s="3">
        <f>+PRESUPUESTO!A35</f>
        <v>5.0599999999999996</v>
      </c>
      <c r="C3" s="4"/>
      <c r="D3" s="5"/>
      <c r="E3" s="6" t="s">
        <v>2</v>
      </c>
      <c r="F3" s="7" t="str">
        <f>+PRESUPUESTO!C35</f>
        <v>UN</v>
      </c>
    </row>
    <row r="4" spans="1:7" s="9" customFormat="1" ht="47.25" customHeight="1" thickBot="1">
      <c r="A4" s="8" t="s">
        <v>3</v>
      </c>
      <c r="B4" s="594" t="str">
        <f>+PRESUPUESTO!B35</f>
        <v>ANCLAJES ESTRUCTURALES</v>
      </c>
      <c r="C4" s="594"/>
      <c r="D4" s="594"/>
      <c r="E4" s="594"/>
      <c r="F4" s="595"/>
    </row>
    <row r="5" spans="1:7" ht="15" thickBot="1">
      <c r="A5" s="10"/>
      <c r="B5" s="11"/>
      <c r="C5" s="11"/>
      <c r="D5" s="11"/>
      <c r="E5" s="11"/>
      <c r="F5" s="12"/>
    </row>
    <row r="6" spans="1:7" ht="15" thickBot="1">
      <c r="A6" s="134" t="s">
        <v>4</v>
      </c>
      <c r="B6" s="135"/>
      <c r="C6" s="135"/>
      <c r="D6" s="135"/>
      <c r="E6" s="135"/>
      <c r="F6" s="136"/>
    </row>
    <row r="7" spans="1:7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7">
      <c r="A8" s="87" t="s">
        <v>32</v>
      </c>
      <c r="B8" s="86" t="s">
        <v>33</v>
      </c>
      <c r="C8" s="598">
        <v>500</v>
      </c>
      <c r="D8" s="599"/>
      <c r="E8" s="138">
        <v>1</v>
      </c>
      <c r="F8" s="156">
        <f>IF(C8&gt;0,(C8*E8),0)</f>
        <v>500</v>
      </c>
    </row>
    <row r="9" spans="1:7">
      <c r="A9" s="165"/>
      <c r="B9" s="170"/>
      <c r="C9" s="629"/>
      <c r="D9" s="630"/>
      <c r="E9" s="171"/>
      <c r="F9" s="172">
        <f>IF(C9&gt;0,(C9*E9),0)</f>
        <v>0</v>
      </c>
    </row>
    <row r="10" spans="1:7">
      <c r="A10" s="87"/>
      <c r="B10" s="86"/>
      <c r="C10" s="598"/>
      <c r="D10" s="599"/>
      <c r="E10" s="138"/>
      <c r="F10" s="139">
        <f>IF(C10&gt;0,(C10/E10),0)</f>
        <v>0</v>
      </c>
    </row>
    <row r="11" spans="1:7">
      <c r="A11" s="87"/>
      <c r="B11" s="86"/>
      <c r="C11" s="598"/>
      <c r="D11" s="599"/>
      <c r="E11" s="138"/>
      <c r="F11" s="139">
        <f>IF(C11&gt;0,(C11/E11),0)</f>
        <v>0</v>
      </c>
    </row>
    <row r="12" spans="1:7">
      <c r="A12" s="87"/>
      <c r="B12" s="86"/>
      <c r="C12" s="598"/>
      <c r="D12" s="599"/>
      <c r="E12" s="138"/>
      <c r="F12" s="139">
        <f>IF(C12&gt;0,(C12/E12),0)</f>
        <v>0</v>
      </c>
      <c r="G12" s="25"/>
    </row>
    <row r="13" spans="1:7">
      <c r="A13" s="87"/>
      <c r="B13" s="86"/>
      <c r="C13" s="598"/>
      <c r="D13" s="599"/>
      <c r="E13" s="138"/>
      <c r="F13" s="139">
        <f>IF(C13&gt;0,(C13/E13),0)</f>
        <v>0</v>
      </c>
    </row>
    <row r="14" spans="1:7">
      <c r="A14" s="87"/>
      <c r="B14" s="69"/>
      <c r="C14" s="598"/>
      <c r="D14" s="599"/>
      <c r="E14" s="138"/>
      <c r="F14" s="139">
        <f>IF(C14&gt;0,(C14/E14),0)</f>
        <v>0</v>
      </c>
    </row>
    <row r="15" spans="1:7" ht="15" thickBot="1">
      <c r="A15" s="140"/>
      <c r="B15" s="141"/>
      <c r="C15" s="600"/>
      <c r="D15" s="601"/>
      <c r="E15" s="75" t="s">
        <v>10</v>
      </c>
      <c r="F15" s="76">
        <f>SUM(F8:F14)</f>
        <v>500</v>
      </c>
    </row>
    <row r="16" spans="1:7" ht="15" thickBot="1">
      <c r="A16" s="134" t="s">
        <v>11</v>
      </c>
      <c r="B16" s="142"/>
      <c r="C16" s="143"/>
      <c r="D16" s="143"/>
      <c r="E16" s="143"/>
      <c r="F16" s="144"/>
    </row>
    <row r="17" spans="1:7" ht="15" thickBot="1">
      <c r="A17" s="229" t="s">
        <v>5</v>
      </c>
      <c r="B17" s="137" t="s">
        <v>2</v>
      </c>
      <c r="C17" s="610" t="s">
        <v>12</v>
      </c>
      <c r="D17" s="612"/>
      <c r="E17" s="230" t="s">
        <v>13</v>
      </c>
      <c r="F17" s="137" t="s">
        <v>9</v>
      </c>
    </row>
    <row r="18" spans="1:7">
      <c r="A18" s="85" t="str">
        <f>MATERIALES!B16</f>
        <v>ANCLAJE QUIMICO 3/4"*23 CMS</v>
      </c>
      <c r="B18" s="197" t="str">
        <f>MATERIALES!C16</f>
        <v>UN</v>
      </c>
      <c r="C18" s="624">
        <f>MATERIALES!D16</f>
        <v>1830</v>
      </c>
      <c r="D18" s="625"/>
      <c r="E18" s="67">
        <v>1</v>
      </c>
      <c r="F18" s="68">
        <f t="shared" ref="F18:F24" si="0">+C18*E18</f>
        <v>1830</v>
      </c>
    </row>
    <row r="19" spans="1:7">
      <c r="A19" s="87" t="str">
        <f>MATERIALES!B110</f>
        <v>SIKADUR 42 ANCLAJE</v>
      </c>
      <c r="B19" s="69" t="str">
        <f>MATERIALES!C110</f>
        <v>KG</v>
      </c>
      <c r="C19" s="598">
        <f>MATERIALES!D110</f>
        <v>100920</v>
      </c>
      <c r="D19" s="599"/>
      <c r="E19" s="70">
        <v>1</v>
      </c>
      <c r="F19" s="71">
        <f t="shared" si="0"/>
        <v>100920</v>
      </c>
    </row>
    <row r="20" spans="1:7">
      <c r="A20" s="87"/>
      <c r="B20" s="69"/>
      <c r="C20" s="598"/>
      <c r="D20" s="599"/>
      <c r="E20" s="70"/>
      <c r="F20" s="71">
        <f t="shared" si="0"/>
        <v>0</v>
      </c>
    </row>
    <row r="21" spans="1:7">
      <c r="A21" s="87"/>
      <c r="B21" s="86"/>
      <c r="C21" s="598"/>
      <c r="D21" s="599"/>
      <c r="E21" s="70"/>
      <c r="F21" s="71">
        <f t="shared" si="0"/>
        <v>0</v>
      </c>
    </row>
    <row r="22" spans="1:7">
      <c r="A22" s="87"/>
      <c r="B22" s="69"/>
      <c r="C22" s="598"/>
      <c r="D22" s="599"/>
      <c r="E22" s="70"/>
      <c r="F22" s="71">
        <f t="shared" si="0"/>
        <v>0</v>
      </c>
      <c r="G22" s="25"/>
    </row>
    <row r="23" spans="1:7">
      <c r="A23" s="87"/>
      <c r="B23" s="86"/>
      <c r="C23" s="598"/>
      <c r="D23" s="599"/>
      <c r="E23" s="70"/>
      <c r="F23" s="71">
        <f t="shared" si="0"/>
        <v>0</v>
      </c>
    </row>
    <row r="24" spans="1:7">
      <c r="A24" s="87"/>
      <c r="B24" s="86"/>
      <c r="C24" s="598"/>
      <c r="D24" s="599"/>
      <c r="E24" s="70"/>
      <c r="F24" s="71">
        <f t="shared" si="0"/>
        <v>0</v>
      </c>
    </row>
    <row r="25" spans="1:7" ht="15" thickBot="1">
      <c r="A25" s="140"/>
      <c r="B25" s="145"/>
      <c r="C25" s="600"/>
      <c r="D25" s="601"/>
      <c r="E25" s="75" t="s">
        <v>10</v>
      </c>
      <c r="F25" s="76">
        <f>+ROUND(SUM(F18:F24),0)</f>
        <v>102750</v>
      </c>
    </row>
    <row r="26" spans="1:7" ht="15" thickBot="1">
      <c r="A26" s="134" t="s">
        <v>19</v>
      </c>
      <c r="B26" s="142"/>
      <c r="C26" s="143"/>
      <c r="D26" s="143"/>
      <c r="E26" s="143"/>
      <c r="F26" s="144"/>
    </row>
    <row r="27" spans="1:7" s="25" customFormat="1" ht="15" thickBot="1">
      <c r="A27" s="229" t="s">
        <v>20</v>
      </c>
      <c r="B27" s="137" t="s">
        <v>21</v>
      </c>
      <c r="C27" s="229" t="s">
        <v>22</v>
      </c>
      <c r="D27" s="137" t="s">
        <v>23</v>
      </c>
      <c r="E27" s="230" t="s">
        <v>8</v>
      </c>
      <c r="F27" s="137" t="s">
        <v>9</v>
      </c>
    </row>
    <row r="28" spans="1:7">
      <c r="A28" s="501" t="str">
        <f>'COSTO REAL MANO DE OBRA'!B7</f>
        <v>CUADRILLA A</v>
      </c>
      <c r="B28" s="502">
        <f>'COSTO REAL MANO DE OBRA'!D7</f>
        <v>68489</v>
      </c>
      <c r="C28" s="503">
        <f>'COSTO REAL MANO DE OBRA'!E10</f>
        <v>0.75</v>
      </c>
      <c r="D28" s="504">
        <f>'COSTO REAL MANO DE OBRA'!F7</f>
        <v>119855.75</v>
      </c>
      <c r="E28" s="505">
        <v>2.5000000000000001E-2</v>
      </c>
      <c r="F28" s="506">
        <f>IF(D28&gt;0,(D28*E28),0)</f>
        <v>2996.3937500000002</v>
      </c>
    </row>
    <row r="29" spans="1:7">
      <c r="A29" s="165"/>
      <c r="B29" s="177"/>
      <c r="C29" s="178"/>
      <c r="D29" s="179"/>
      <c r="E29" s="180"/>
      <c r="F29" s="71">
        <f>IF(D29&gt;0,(D29/E29),0)</f>
        <v>0</v>
      </c>
    </row>
    <row r="30" spans="1:7">
      <c r="A30" s="87"/>
      <c r="B30" s="71"/>
      <c r="C30" s="148"/>
      <c r="D30" s="149"/>
      <c r="E30" s="150"/>
      <c r="F30" s="151">
        <f>IF(D30&gt;0,(D30/E30),0)</f>
        <v>0</v>
      </c>
    </row>
    <row r="31" spans="1:7">
      <c r="A31" s="87"/>
      <c r="B31" s="71"/>
      <c r="C31" s="148"/>
      <c r="D31" s="149"/>
      <c r="E31" s="150"/>
      <c r="F31" s="71">
        <f>IF(D31&gt;0,(D31/E31),0)</f>
        <v>0</v>
      </c>
    </row>
    <row r="32" spans="1:7" ht="15" thickBot="1">
      <c r="A32" s="140"/>
      <c r="B32" s="76"/>
      <c r="C32" s="152"/>
      <c r="D32" s="153"/>
      <c r="E32" s="75" t="s">
        <v>10</v>
      </c>
      <c r="F32" s="76">
        <f>ROUND(SUM(F28:F31),0)</f>
        <v>2996</v>
      </c>
    </row>
    <row r="33" spans="1:6" ht="15" thickBot="1">
      <c r="A33" s="602"/>
      <c r="B33" s="607" t="s">
        <v>25</v>
      </c>
      <c r="C33" s="608"/>
      <c r="D33" s="608"/>
      <c r="E33" s="609"/>
      <c r="F33" s="154">
        <f>+F32+F25+F15</f>
        <v>106246</v>
      </c>
    </row>
    <row r="34" spans="1:6" ht="15" thickBot="1">
      <c r="A34" s="603"/>
      <c r="B34" s="610" t="s">
        <v>26</v>
      </c>
      <c r="C34" s="611"/>
      <c r="D34" s="611"/>
      <c r="E34" s="611"/>
      <c r="F34" s="612"/>
    </row>
    <row r="35" spans="1:6">
      <c r="A35" s="604"/>
      <c r="B35" s="613" t="s">
        <v>27</v>
      </c>
      <c r="C35" s="614"/>
      <c r="D35" s="614"/>
      <c r="E35" s="155">
        <v>0.1</v>
      </c>
      <c r="F35" s="156">
        <f>+F33*E35</f>
        <v>10624.6</v>
      </c>
    </row>
    <row r="36" spans="1:6">
      <c r="A36" s="605"/>
      <c r="B36" s="615" t="s">
        <v>28</v>
      </c>
      <c r="C36" s="616"/>
      <c r="D36" s="616"/>
      <c r="E36" s="157">
        <v>0.05</v>
      </c>
      <c r="F36" s="139">
        <f>+F33*E36</f>
        <v>5312.3</v>
      </c>
    </row>
    <row r="37" spans="1:6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5312.3</v>
      </c>
    </row>
    <row r="38" spans="1:6" ht="15" thickBot="1">
      <c r="A38" s="605"/>
      <c r="B38" s="619" t="s">
        <v>30</v>
      </c>
      <c r="C38" s="620"/>
      <c r="D38" s="620"/>
      <c r="E38" s="621"/>
      <c r="F38" s="154">
        <f>SUM(F35:F37)</f>
        <v>21249.200000000001</v>
      </c>
    </row>
    <row r="39" spans="1:6" ht="16.2" thickBot="1">
      <c r="A39" s="606"/>
      <c r="B39" s="619" t="s">
        <v>31</v>
      </c>
      <c r="C39" s="620"/>
      <c r="D39" s="620"/>
      <c r="E39" s="621"/>
      <c r="F39" s="160">
        <f>+ROUND(SUM(F33+F38),0)</f>
        <v>127495</v>
      </c>
    </row>
    <row r="40" spans="1:6">
      <c r="A40" s="1"/>
    </row>
    <row r="44" spans="1:6">
      <c r="B44" s="55"/>
      <c r="C44" s="55"/>
    </row>
    <row r="45" spans="1:6">
      <c r="B45" s="55"/>
      <c r="C45" s="55"/>
    </row>
    <row r="47" spans="1:6">
      <c r="B47" s="55"/>
    </row>
    <row r="48" spans="1:6">
      <c r="B48" s="55"/>
    </row>
    <row r="50" spans="2:2">
      <c r="B50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  <row r="63" spans="2:2">
      <c r="B63" s="55"/>
    </row>
  </sheetData>
  <mergeCells count="28">
    <mergeCell ref="C10:D10"/>
    <mergeCell ref="A1:F2"/>
    <mergeCell ref="B4:F4"/>
    <mergeCell ref="C7:D7"/>
    <mergeCell ref="C8:D8"/>
    <mergeCell ref="C9:D9"/>
    <mergeCell ref="C23:D23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C22:D22"/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91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3"/>
  <sheetViews>
    <sheetView view="pageBreakPreview" topLeftCell="A13" zoomScaleNormal="100" zoomScaleSheetLayoutView="100" workbookViewId="0">
      <selection activeCell="B24" sqref="B24"/>
    </sheetView>
  </sheetViews>
  <sheetFormatPr baseColWidth="10" defaultRowHeight="14.4"/>
  <cols>
    <col min="1" max="1" width="35.109375" bestFit="1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7" s="1" customFormat="1" ht="15" customHeight="1">
      <c r="A1" s="585" t="s">
        <v>0</v>
      </c>
      <c r="B1" s="586"/>
      <c r="C1" s="586"/>
      <c r="D1" s="586"/>
      <c r="E1" s="586"/>
      <c r="F1" s="587"/>
    </row>
    <row r="2" spans="1:7" s="1" customFormat="1" ht="15.75" customHeight="1" thickBot="1">
      <c r="A2" s="588"/>
      <c r="B2" s="589"/>
      <c r="C2" s="589"/>
      <c r="D2" s="589"/>
      <c r="E2" s="589"/>
      <c r="F2" s="590"/>
    </row>
    <row r="3" spans="1:7" ht="15" thickBot="1">
      <c r="A3" s="2" t="s">
        <v>1</v>
      </c>
      <c r="B3" s="3">
        <f>+PRESUPUESTO!A36</f>
        <v>5.07</v>
      </c>
      <c r="C3" s="4"/>
      <c r="D3" s="5"/>
      <c r="E3" s="6" t="s">
        <v>2</v>
      </c>
      <c r="F3" s="7" t="str">
        <f>+PRESUPUESTO!C36</f>
        <v>M2</v>
      </c>
    </row>
    <row r="4" spans="1:7" s="9" customFormat="1" ht="47.25" customHeight="1" thickBot="1">
      <c r="A4" s="8" t="s">
        <v>3</v>
      </c>
      <c r="B4" s="594" t="str">
        <f>+PRESUPUESTO!B36</f>
        <v>MUROS ENCONCRETO SIUF 3.000 PSI GRAVA FINA ESTRUCTURAL 10 CM</v>
      </c>
      <c r="C4" s="594"/>
      <c r="D4" s="594"/>
      <c r="E4" s="594"/>
      <c r="F4" s="595"/>
    </row>
    <row r="5" spans="1:7" ht="15" thickBot="1">
      <c r="A5" s="10"/>
      <c r="B5" s="11"/>
      <c r="C5" s="11"/>
      <c r="D5" s="11"/>
      <c r="E5" s="11"/>
      <c r="F5" s="12"/>
    </row>
    <row r="6" spans="1:7" ht="15" thickBot="1">
      <c r="A6" s="134" t="s">
        <v>4</v>
      </c>
      <c r="B6" s="135"/>
      <c r="C6" s="135"/>
      <c r="D6" s="135"/>
      <c r="E6" s="135"/>
      <c r="F6" s="136"/>
    </row>
    <row r="7" spans="1:7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7">
      <c r="A8" s="87" t="str">
        <f>EQUIPOS!B12</f>
        <v>HERRAMIENTA MENOR</v>
      </c>
      <c r="B8" s="201" t="str">
        <f>EQUIPOS!C12</f>
        <v>HERRAMIENTA</v>
      </c>
      <c r="C8" s="598">
        <v>1455.8</v>
      </c>
      <c r="D8" s="599"/>
      <c r="E8" s="138">
        <v>1</v>
      </c>
      <c r="F8" s="156">
        <f>IF(C8&gt;0,(C8*E8),0)</f>
        <v>1455.8</v>
      </c>
    </row>
    <row r="9" spans="1:7">
      <c r="A9" s="165" t="str">
        <f>EQUIPOS!B10</f>
        <v>BOMBA DE CONCRETO</v>
      </c>
      <c r="B9" s="170" t="str">
        <f>EQUIPOS!C10</f>
        <v>MAQUINARIA</v>
      </c>
      <c r="C9" s="629">
        <f>EQUIPOS!D10</f>
        <v>50000</v>
      </c>
      <c r="D9" s="630"/>
      <c r="E9" s="171">
        <v>1</v>
      </c>
      <c r="F9" s="172">
        <f>IF(C9&gt;0,(C9*E9),0)</f>
        <v>50000</v>
      </c>
    </row>
    <row r="10" spans="1:7">
      <c r="A10" s="87"/>
      <c r="B10" s="86"/>
      <c r="C10" s="598"/>
      <c r="D10" s="599"/>
      <c r="E10" s="138"/>
      <c r="F10" s="139">
        <f>IF(C10&gt;0,(C10/E10),0)</f>
        <v>0</v>
      </c>
    </row>
    <row r="11" spans="1:7">
      <c r="A11" s="87"/>
      <c r="B11" s="86"/>
      <c r="C11" s="598"/>
      <c r="D11" s="599"/>
      <c r="E11" s="138"/>
      <c r="F11" s="139">
        <f>IF(C11&gt;0,(C11/E11),0)</f>
        <v>0</v>
      </c>
    </row>
    <row r="12" spans="1:7">
      <c r="A12" s="87"/>
      <c r="B12" s="86"/>
      <c r="C12" s="598"/>
      <c r="D12" s="599"/>
      <c r="E12" s="138"/>
      <c r="F12" s="139">
        <f>IF(C12&gt;0,(C12/E12),0)</f>
        <v>0</v>
      </c>
      <c r="G12" s="25"/>
    </row>
    <row r="13" spans="1:7">
      <c r="A13" s="87"/>
      <c r="B13" s="86"/>
      <c r="C13" s="598"/>
      <c r="D13" s="599"/>
      <c r="E13" s="138"/>
      <c r="F13" s="139">
        <f>IF(C13&gt;0,(C13/E13),0)</f>
        <v>0</v>
      </c>
    </row>
    <row r="14" spans="1:7">
      <c r="A14" s="87"/>
      <c r="B14" s="69"/>
      <c r="C14" s="598"/>
      <c r="D14" s="599"/>
      <c r="E14" s="138"/>
      <c r="F14" s="139">
        <f>IF(C14&gt;0,(C14/E14),0)</f>
        <v>0</v>
      </c>
    </row>
    <row r="15" spans="1:7" ht="15" thickBot="1">
      <c r="A15" s="140"/>
      <c r="B15" s="141"/>
      <c r="C15" s="600"/>
      <c r="D15" s="601"/>
      <c r="E15" s="75" t="s">
        <v>10</v>
      </c>
      <c r="F15" s="76">
        <f>SUM(F8:F14)</f>
        <v>51455.8</v>
      </c>
    </row>
    <row r="16" spans="1:7" ht="15" thickBot="1">
      <c r="A16" s="134" t="s">
        <v>11</v>
      </c>
      <c r="B16" s="142"/>
      <c r="C16" s="143"/>
      <c r="D16" s="143"/>
      <c r="E16" s="143"/>
      <c r="F16" s="144"/>
    </row>
    <row r="17" spans="1:7" ht="15" thickBot="1">
      <c r="A17" s="229" t="s">
        <v>5</v>
      </c>
      <c r="B17" s="137" t="s">
        <v>2</v>
      </c>
      <c r="C17" s="610" t="s">
        <v>12</v>
      </c>
      <c r="D17" s="612"/>
      <c r="E17" s="230" t="s">
        <v>13</v>
      </c>
      <c r="F17" s="137" t="s">
        <v>9</v>
      </c>
    </row>
    <row r="18" spans="1:7">
      <c r="A18" s="85" t="str">
        <f>MATERIALES!B58</f>
        <v>CONCRETO SIUF 3.000 PSI GRAVA FINA</v>
      </c>
      <c r="B18" s="197" t="str">
        <f>MATERIALES!C58</f>
        <v>M3</v>
      </c>
      <c r="C18" s="624">
        <f>MATERIALES!D58</f>
        <v>315900</v>
      </c>
      <c r="D18" s="625"/>
      <c r="E18" s="67">
        <v>0.1</v>
      </c>
      <c r="F18" s="68">
        <f t="shared" ref="F18:F24" si="0">+C18*E18</f>
        <v>31590</v>
      </c>
    </row>
    <row r="19" spans="1:7">
      <c r="A19" s="87" t="str">
        <f>MATERIALES!B117</f>
        <v>TABLA CHAPA ORDINARIO 0,30</v>
      </c>
      <c r="B19" s="69" t="str">
        <f>MATERIALES!C117</f>
        <v>UN</v>
      </c>
      <c r="C19" s="598">
        <f>MATERIALES!D117</f>
        <v>6900</v>
      </c>
      <c r="D19" s="599"/>
      <c r="E19" s="70">
        <v>0.2</v>
      </c>
      <c r="F19" s="71">
        <f t="shared" si="0"/>
        <v>1380</v>
      </c>
    </row>
    <row r="20" spans="1:7">
      <c r="A20" s="87" t="str">
        <f>MATERIALES!B98</f>
        <v>PUNTILLA CON CABEZA 2"</v>
      </c>
      <c r="B20" s="203" t="str">
        <f>MATERIALES!C98</f>
        <v>LB</v>
      </c>
      <c r="C20" s="598">
        <f>MATERIALES!D98</f>
        <v>1600</v>
      </c>
      <c r="D20" s="599"/>
      <c r="E20" s="70">
        <v>1E-3</v>
      </c>
      <c r="F20" s="71">
        <f t="shared" si="0"/>
        <v>1.6</v>
      </c>
    </row>
    <row r="21" spans="1:7">
      <c r="A21" s="87" t="str">
        <f>MATERIALES!B65</f>
        <v>FORMALETA INDUSTRIALIZADO</v>
      </c>
      <c r="B21" s="204" t="str">
        <f>MATERIALES!C65</f>
        <v>ML</v>
      </c>
      <c r="C21" s="598">
        <f>MATERIALES!D65</f>
        <v>45000</v>
      </c>
      <c r="D21" s="599"/>
      <c r="E21" s="70">
        <v>0.8</v>
      </c>
      <c r="F21" s="71">
        <f t="shared" si="0"/>
        <v>36000</v>
      </c>
    </row>
    <row r="22" spans="1:7">
      <c r="A22" s="87" t="str">
        <f>MATERIALES!B107</f>
        <v>SEPAROL DESMOLDATOC</v>
      </c>
      <c r="B22" s="203" t="str">
        <f>MATERIALES!C107</f>
        <v>KG</v>
      </c>
      <c r="C22" s="598">
        <f>MATERIALES!D107</f>
        <v>179220</v>
      </c>
      <c r="D22" s="599"/>
      <c r="E22" s="70">
        <v>1</v>
      </c>
      <c r="F22" s="71">
        <f t="shared" si="0"/>
        <v>179220</v>
      </c>
      <c r="G22" s="25"/>
    </row>
    <row r="23" spans="1:7">
      <c r="A23" s="87"/>
      <c r="B23" s="86"/>
      <c r="C23" s="598"/>
      <c r="D23" s="599"/>
      <c r="E23" s="70"/>
      <c r="F23" s="71">
        <f t="shared" si="0"/>
        <v>0</v>
      </c>
    </row>
    <row r="24" spans="1:7">
      <c r="A24" s="87"/>
      <c r="B24" s="86"/>
      <c r="C24" s="598"/>
      <c r="D24" s="599"/>
      <c r="E24" s="70"/>
      <c r="F24" s="71">
        <f t="shared" si="0"/>
        <v>0</v>
      </c>
    </row>
    <row r="25" spans="1:7" ht="15" thickBot="1">
      <c r="A25" s="140"/>
      <c r="B25" s="145"/>
      <c r="C25" s="600"/>
      <c r="D25" s="601"/>
      <c r="E25" s="75" t="s">
        <v>10</v>
      </c>
      <c r="F25" s="76">
        <f>+ROUND(SUM(F18:F24),0)</f>
        <v>248192</v>
      </c>
    </row>
    <row r="26" spans="1:7" ht="15" thickBot="1">
      <c r="A26" s="134" t="s">
        <v>19</v>
      </c>
      <c r="B26" s="142"/>
      <c r="C26" s="143"/>
      <c r="D26" s="143"/>
      <c r="E26" s="143"/>
      <c r="F26" s="144"/>
    </row>
    <row r="27" spans="1:7" s="25" customFormat="1" ht="15" thickBot="1">
      <c r="A27" s="229" t="s">
        <v>20</v>
      </c>
      <c r="B27" s="137" t="s">
        <v>21</v>
      </c>
      <c r="C27" s="229" t="s">
        <v>22</v>
      </c>
      <c r="D27" s="137" t="s">
        <v>23</v>
      </c>
      <c r="E27" s="230" t="s">
        <v>8</v>
      </c>
      <c r="F27" s="137" t="s">
        <v>9</v>
      </c>
    </row>
    <row r="28" spans="1:7">
      <c r="A28" s="501" t="s">
        <v>106</v>
      </c>
      <c r="B28" s="502">
        <v>189802</v>
      </c>
      <c r="C28" s="503">
        <f>'COSTO REAL MANO DE OBRA'!E10</f>
        <v>0.75</v>
      </c>
      <c r="D28" s="504">
        <f>+'COSTO REAL MANO DE OBRA'!F9</f>
        <v>332153.5</v>
      </c>
      <c r="E28" s="505">
        <v>1.4999999999999999E-2</v>
      </c>
      <c r="F28" s="506">
        <f>IF(D28&gt;0,(D28*E28),0)</f>
        <v>4982.3024999999998</v>
      </c>
    </row>
    <row r="29" spans="1:7">
      <c r="A29" s="165"/>
      <c r="B29" s="177"/>
      <c r="C29" s="178"/>
      <c r="D29" s="179"/>
      <c r="E29" s="180"/>
      <c r="F29" s="71">
        <f>IF(D29&gt;0,(D29/E29),0)</f>
        <v>0</v>
      </c>
    </row>
    <row r="30" spans="1:7">
      <c r="A30" s="87"/>
      <c r="B30" s="71"/>
      <c r="C30" s="148"/>
      <c r="D30" s="149"/>
      <c r="E30" s="150"/>
      <c r="F30" s="151">
        <f>IF(D30&gt;0,(D30/E30),0)</f>
        <v>0</v>
      </c>
    </row>
    <row r="31" spans="1:7">
      <c r="A31" s="87"/>
      <c r="B31" s="71"/>
      <c r="C31" s="148"/>
      <c r="D31" s="149"/>
      <c r="E31" s="150"/>
      <c r="F31" s="71">
        <f>IF(D31&gt;0,(D31/E31),0)</f>
        <v>0</v>
      </c>
    </row>
    <row r="32" spans="1:7" ht="15" thickBot="1">
      <c r="A32" s="140"/>
      <c r="B32" s="76"/>
      <c r="C32" s="152"/>
      <c r="D32" s="153"/>
      <c r="E32" s="75" t="s">
        <v>10</v>
      </c>
      <c r="F32" s="76">
        <f>ROUND(SUM(F28:F31),0)</f>
        <v>4982</v>
      </c>
    </row>
    <row r="33" spans="1:6" ht="15" thickBot="1">
      <c r="A33" s="602"/>
      <c r="B33" s="607" t="s">
        <v>25</v>
      </c>
      <c r="C33" s="608"/>
      <c r="D33" s="608"/>
      <c r="E33" s="609"/>
      <c r="F33" s="154">
        <f>+F32+F25+F15</f>
        <v>304629.8</v>
      </c>
    </row>
    <row r="34" spans="1:6" ht="15" thickBot="1">
      <c r="A34" s="603"/>
      <c r="B34" s="610" t="s">
        <v>26</v>
      </c>
      <c r="C34" s="611"/>
      <c r="D34" s="611"/>
      <c r="E34" s="611"/>
      <c r="F34" s="612"/>
    </row>
    <row r="35" spans="1:6">
      <c r="A35" s="604"/>
      <c r="B35" s="613" t="s">
        <v>27</v>
      </c>
      <c r="C35" s="614"/>
      <c r="D35" s="614"/>
      <c r="E35" s="155">
        <v>0.1</v>
      </c>
      <c r="F35" s="156">
        <f>+F33*E35</f>
        <v>30462.98</v>
      </c>
    </row>
    <row r="36" spans="1:6">
      <c r="A36" s="605"/>
      <c r="B36" s="615" t="s">
        <v>28</v>
      </c>
      <c r="C36" s="616"/>
      <c r="D36" s="616"/>
      <c r="E36" s="157">
        <v>0.05</v>
      </c>
      <c r="F36" s="139">
        <f>+F33*E36</f>
        <v>15231.49</v>
      </c>
    </row>
    <row r="37" spans="1:6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15231.49</v>
      </c>
    </row>
    <row r="38" spans="1:6" ht="15" thickBot="1">
      <c r="A38" s="605"/>
      <c r="B38" s="619" t="s">
        <v>30</v>
      </c>
      <c r="C38" s="620"/>
      <c r="D38" s="620"/>
      <c r="E38" s="621"/>
      <c r="F38" s="154">
        <f>SUM(F35:F37)</f>
        <v>60925.96</v>
      </c>
    </row>
    <row r="39" spans="1:6" ht="16.2" thickBot="1">
      <c r="A39" s="606"/>
      <c r="B39" s="619" t="s">
        <v>31</v>
      </c>
      <c r="C39" s="620"/>
      <c r="D39" s="620"/>
      <c r="E39" s="621"/>
      <c r="F39" s="160">
        <f>+ROUND(SUM(F33+F38),0)</f>
        <v>365556</v>
      </c>
    </row>
    <row r="40" spans="1:6">
      <c r="A40" s="1"/>
    </row>
    <row r="44" spans="1:6">
      <c r="B44" s="55"/>
      <c r="C44" s="55"/>
    </row>
    <row r="45" spans="1:6">
      <c r="B45" s="55"/>
      <c r="C45" s="55"/>
    </row>
    <row r="47" spans="1:6">
      <c r="B47" s="55"/>
    </row>
    <row r="48" spans="1:6">
      <c r="B48" s="55"/>
    </row>
    <row r="50" spans="2:2">
      <c r="B50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  <row r="63" spans="2:2">
      <c r="B63" s="55"/>
    </row>
  </sheetData>
  <mergeCells count="28">
    <mergeCell ref="C10:D10"/>
    <mergeCell ref="A1:F2"/>
    <mergeCell ref="B4:F4"/>
    <mergeCell ref="C7:D7"/>
    <mergeCell ref="C8:D8"/>
    <mergeCell ref="C9:D9"/>
    <mergeCell ref="C23:D23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C22:D22"/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86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3"/>
  <sheetViews>
    <sheetView view="pageBreakPreview" topLeftCell="A10" zoomScaleNormal="100" zoomScaleSheetLayoutView="100" workbookViewId="0">
      <selection activeCell="B24" sqref="B24"/>
    </sheetView>
  </sheetViews>
  <sheetFormatPr baseColWidth="10" defaultRowHeight="14.4"/>
  <cols>
    <col min="1" max="1" width="35.109375" bestFit="1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7" s="1" customFormat="1" ht="15" customHeight="1">
      <c r="A1" s="585" t="s">
        <v>0</v>
      </c>
      <c r="B1" s="586"/>
      <c r="C1" s="586"/>
      <c r="D1" s="586"/>
      <c r="E1" s="586"/>
      <c r="F1" s="587"/>
    </row>
    <row r="2" spans="1:7" s="1" customFormat="1" ht="15.75" customHeight="1" thickBot="1">
      <c r="A2" s="588"/>
      <c r="B2" s="589"/>
      <c r="C2" s="589"/>
      <c r="D2" s="589"/>
      <c r="E2" s="589"/>
      <c r="F2" s="590"/>
    </row>
    <row r="3" spans="1:7" ht="15" thickBot="1">
      <c r="A3" s="2" t="s">
        <v>1</v>
      </c>
      <c r="B3" s="3">
        <f>+PRESUPUESTO!A37</f>
        <v>5.08</v>
      </c>
      <c r="C3" s="4"/>
      <c r="D3" s="5"/>
      <c r="E3" s="6" t="s">
        <v>2</v>
      </c>
      <c r="F3" s="7" t="str">
        <f>+PRESUPUESTO!C37</f>
        <v>M2</v>
      </c>
    </row>
    <row r="4" spans="1:7" s="9" customFormat="1" ht="47.25" customHeight="1" thickBot="1">
      <c r="A4" s="8" t="s">
        <v>3</v>
      </c>
      <c r="B4" s="594" t="str">
        <f>+PRESUPUESTO!B37</f>
        <v>MUROS EN CONCRETO SIUF 3.000 PSI GRAVA FINA  ESTRUCTURAL 8 CM</v>
      </c>
      <c r="C4" s="594"/>
      <c r="D4" s="594"/>
      <c r="E4" s="594"/>
      <c r="F4" s="595"/>
    </row>
    <row r="5" spans="1:7" ht="15" thickBot="1">
      <c r="A5" s="10"/>
      <c r="B5" s="11"/>
      <c r="C5" s="11"/>
      <c r="D5" s="11"/>
      <c r="E5" s="11"/>
      <c r="F5" s="12"/>
    </row>
    <row r="6" spans="1:7" ht="15" thickBot="1">
      <c r="A6" s="134" t="s">
        <v>4</v>
      </c>
      <c r="B6" s="135"/>
      <c r="C6" s="135"/>
      <c r="D6" s="135"/>
      <c r="E6" s="135"/>
      <c r="F6" s="136"/>
    </row>
    <row r="7" spans="1:7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7">
      <c r="A8" s="87" t="s">
        <v>32</v>
      </c>
      <c r="B8" s="86" t="s">
        <v>33</v>
      </c>
      <c r="C8" s="598">
        <v>1455.8</v>
      </c>
      <c r="D8" s="599"/>
      <c r="E8" s="138">
        <v>1</v>
      </c>
      <c r="F8" s="156">
        <f>IF(C8&gt;0,(C8*E8),0)</f>
        <v>1455.8</v>
      </c>
    </row>
    <row r="9" spans="1:7">
      <c r="A9" s="165"/>
      <c r="B9" s="170"/>
      <c r="C9" s="629"/>
      <c r="D9" s="630"/>
      <c r="E9" s="171"/>
      <c r="F9" s="172">
        <f>IF(C9&gt;0,(C9*E9),0)</f>
        <v>0</v>
      </c>
    </row>
    <row r="10" spans="1:7">
      <c r="A10" s="87"/>
      <c r="B10" s="86"/>
      <c r="C10" s="598"/>
      <c r="D10" s="599"/>
      <c r="E10" s="138"/>
      <c r="F10" s="139">
        <f>IF(C10&gt;0,(C10/E10),0)</f>
        <v>0</v>
      </c>
    </row>
    <row r="11" spans="1:7">
      <c r="A11" s="87"/>
      <c r="B11" s="86"/>
      <c r="C11" s="598"/>
      <c r="D11" s="599"/>
      <c r="E11" s="138"/>
      <c r="F11" s="139">
        <f>IF(C11&gt;0,(C11/E11),0)</f>
        <v>0</v>
      </c>
    </row>
    <row r="12" spans="1:7">
      <c r="A12" s="87"/>
      <c r="B12" s="86"/>
      <c r="C12" s="598"/>
      <c r="D12" s="599"/>
      <c r="E12" s="138"/>
      <c r="F12" s="139">
        <f>IF(C12&gt;0,(C12/E12),0)</f>
        <v>0</v>
      </c>
      <c r="G12" s="25"/>
    </row>
    <row r="13" spans="1:7">
      <c r="A13" s="87"/>
      <c r="B13" s="86"/>
      <c r="C13" s="598"/>
      <c r="D13" s="599"/>
      <c r="E13" s="138"/>
      <c r="F13" s="139">
        <f>IF(C13&gt;0,(C13/E13),0)</f>
        <v>0</v>
      </c>
    </row>
    <row r="14" spans="1:7">
      <c r="A14" s="87"/>
      <c r="B14" s="69"/>
      <c r="C14" s="598"/>
      <c r="D14" s="599"/>
      <c r="E14" s="138"/>
      <c r="F14" s="139">
        <f>IF(C14&gt;0,(C14/E14),0)</f>
        <v>0</v>
      </c>
    </row>
    <row r="15" spans="1:7" ht="15" thickBot="1">
      <c r="A15" s="140"/>
      <c r="B15" s="141"/>
      <c r="C15" s="600"/>
      <c r="D15" s="601"/>
      <c r="E15" s="75" t="s">
        <v>10</v>
      </c>
      <c r="F15" s="76">
        <f>SUM(F8:F14)</f>
        <v>1455.8</v>
      </c>
    </row>
    <row r="16" spans="1:7" ht="15" thickBot="1">
      <c r="A16" s="134" t="s">
        <v>11</v>
      </c>
      <c r="B16" s="142"/>
      <c r="C16" s="143"/>
      <c r="D16" s="143"/>
      <c r="E16" s="143"/>
      <c r="F16" s="144"/>
    </row>
    <row r="17" spans="1:7" ht="15" thickBot="1">
      <c r="A17" s="229" t="s">
        <v>5</v>
      </c>
      <c r="B17" s="137" t="s">
        <v>2</v>
      </c>
      <c r="C17" s="610" t="s">
        <v>12</v>
      </c>
      <c r="D17" s="612"/>
      <c r="E17" s="230" t="s">
        <v>13</v>
      </c>
      <c r="F17" s="137" t="s">
        <v>9</v>
      </c>
    </row>
    <row r="18" spans="1:7">
      <c r="A18" s="85" t="str">
        <f>MATERIALES!B58</f>
        <v>CONCRETO SIUF 3.000 PSI GRAVA FINA</v>
      </c>
      <c r="B18" s="197" t="str">
        <f>MATERIALES!C58</f>
        <v>M3</v>
      </c>
      <c r="C18" s="624">
        <f>MATERIALES!D58</f>
        <v>315900</v>
      </c>
      <c r="D18" s="625"/>
      <c r="E18" s="67">
        <v>0.08</v>
      </c>
      <c r="F18" s="68">
        <f t="shared" ref="F18:F24" si="0">+C18*E18</f>
        <v>25272</v>
      </c>
    </row>
    <row r="19" spans="1:7">
      <c r="A19" s="87" t="str">
        <f>MATERIALES!B117</f>
        <v>TABLA CHAPA ORDINARIO 0,30</v>
      </c>
      <c r="B19" s="69" t="str">
        <f>MATERIALES!C117</f>
        <v>UN</v>
      </c>
      <c r="C19" s="598">
        <f>MATERIALES!D117</f>
        <v>6900</v>
      </c>
      <c r="D19" s="599"/>
      <c r="E19" s="70">
        <v>0.2</v>
      </c>
      <c r="F19" s="71">
        <f t="shared" si="0"/>
        <v>1380</v>
      </c>
    </row>
    <row r="20" spans="1:7">
      <c r="A20" s="87" t="str">
        <f>MATERIALES!B98</f>
        <v>PUNTILLA CON CABEZA 2"</v>
      </c>
      <c r="B20" s="203" t="str">
        <f>MATERIALES!C98</f>
        <v>LB</v>
      </c>
      <c r="C20" s="598">
        <f>MATERIALES!D98</f>
        <v>1600</v>
      </c>
      <c r="D20" s="599"/>
      <c r="E20" s="70">
        <v>1E-3</v>
      </c>
      <c r="F20" s="71">
        <f t="shared" si="0"/>
        <v>1.6</v>
      </c>
    </row>
    <row r="21" spans="1:7">
      <c r="A21" s="87"/>
      <c r="B21" s="86"/>
      <c r="C21" s="598"/>
      <c r="D21" s="599"/>
      <c r="E21" s="70"/>
      <c r="F21" s="71">
        <f t="shared" si="0"/>
        <v>0</v>
      </c>
    </row>
    <row r="22" spans="1:7">
      <c r="A22" s="87"/>
      <c r="B22" s="69"/>
      <c r="C22" s="598"/>
      <c r="D22" s="599"/>
      <c r="E22" s="70"/>
      <c r="F22" s="71">
        <f t="shared" si="0"/>
        <v>0</v>
      </c>
      <c r="G22" s="25"/>
    </row>
    <row r="23" spans="1:7">
      <c r="A23" s="87"/>
      <c r="B23" s="86"/>
      <c r="C23" s="598"/>
      <c r="D23" s="599"/>
      <c r="E23" s="70"/>
      <c r="F23" s="71">
        <f t="shared" si="0"/>
        <v>0</v>
      </c>
    </row>
    <row r="24" spans="1:7">
      <c r="A24" s="87"/>
      <c r="B24" s="86"/>
      <c r="C24" s="598"/>
      <c r="D24" s="599"/>
      <c r="E24" s="70"/>
      <c r="F24" s="71">
        <f t="shared" si="0"/>
        <v>0</v>
      </c>
    </row>
    <row r="25" spans="1:7" ht="15" thickBot="1">
      <c r="A25" s="140"/>
      <c r="B25" s="145"/>
      <c r="C25" s="600"/>
      <c r="D25" s="601"/>
      <c r="E25" s="75" t="s">
        <v>10</v>
      </c>
      <c r="F25" s="76">
        <f>+ROUND(SUM(F18:F24),0)</f>
        <v>26654</v>
      </c>
    </row>
    <row r="26" spans="1:7" ht="15" thickBot="1">
      <c r="A26" s="134" t="s">
        <v>19</v>
      </c>
      <c r="B26" s="142"/>
      <c r="C26" s="143"/>
      <c r="D26" s="143"/>
      <c r="E26" s="143"/>
      <c r="F26" s="144"/>
    </row>
    <row r="27" spans="1:7" s="25" customFormat="1" ht="15" thickBot="1">
      <c r="A27" s="229" t="s">
        <v>20</v>
      </c>
      <c r="B27" s="137" t="s">
        <v>21</v>
      </c>
      <c r="C27" s="229" t="s">
        <v>22</v>
      </c>
      <c r="D27" s="137" t="s">
        <v>23</v>
      </c>
      <c r="E27" s="230" t="s">
        <v>8</v>
      </c>
      <c r="F27" s="137" t="s">
        <v>9</v>
      </c>
    </row>
    <row r="28" spans="1:7">
      <c r="A28" s="501" t="s">
        <v>106</v>
      </c>
      <c r="B28" s="502">
        <v>189802</v>
      </c>
      <c r="C28" s="503">
        <f>'COSTO REAL MANO DE OBRA'!E10</f>
        <v>0.75</v>
      </c>
      <c r="D28" s="504">
        <f>+'COSTO REAL MANO DE OBRA'!F9</f>
        <v>332153.5</v>
      </c>
      <c r="E28" s="505">
        <v>1.4999999999999999E-2</v>
      </c>
      <c r="F28" s="506">
        <f>IF(D28&gt;0,(D28*E28),0)</f>
        <v>4982.3024999999998</v>
      </c>
    </row>
    <row r="29" spans="1:7">
      <c r="A29" s="165"/>
      <c r="B29" s="177"/>
      <c r="C29" s="178"/>
      <c r="D29" s="179"/>
      <c r="E29" s="180"/>
      <c r="F29" s="71">
        <f>IF(D29&gt;0,(D29/E29),0)</f>
        <v>0</v>
      </c>
    </row>
    <row r="30" spans="1:7">
      <c r="A30" s="87"/>
      <c r="B30" s="71"/>
      <c r="C30" s="148"/>
      <c r="D30" s="149"/>
      <c r="E30" s="150"/>
      <c r="F30" s="151">
        <f>IF(D30&gt;0,(D30/E30),0)</f>
        <v>0</v>
      </c>
    </row>
    <row r="31" spans="1:7">
      <c r="A31" s="87"/>
      <c r="B31" s="71"/>
      <c r="C31" s="148"/>
      <c r="D31" s="149"/>
      <c r="E31" s="150"/>
      <c r="F31" s="71">
        <f>IF(D31&gt;0,(D31/E31),0)</f>
        <v>0</v>
      </c>
    </row>
    <row r="32" spans="1:7" ht="15" thickBot="1">
      <c r="A32" s="140"/>
      <c r="B32" s="76"/>
      <c r="C32" s="152"/>
      <c r="D32" s="153"/>
      <c r="E32" s="75" t="s">
        <v>10</v>
      </c>
      <c r="F32" s="76">
        <f>ROUND(SUM(F28:F31),0)</f>
        <v>4982</v>
      </c>
    </row>
    <row r="33" spans="1:6" ht="15" thickBot="1">
      <c r="A33" s="602"/>
      <c r="B33" s="607" t="s">
        <v>25</v>
      </c>
      <c r="C33" s="608"/>
      <c r="D33" s="608"/>
      <c r="E33" s="609"/>
      <c r="F33" s="154">
        <f>+F32+F25+F15</f>
        <v>33091.800000000003</v>
      </c>
    </row>
    <row r="34" spans="1:6" ht="15" thickBot="1">
      <c r="A34" s="603"/>
      <c r="B34" s="610" t="s">
        <v>26</v>
      </c>
      <c r="C34" s="611"/>
      <c r="D34" s="611"/>
      <c r="E34" s="611"/>
      <c r="F34" s="612"/>
    </row>
    <row r="35" spans="1:6">
      <c r="A35" s="604"/>
      <c r="B35" s="613" t="s">
        <v>27</v>
      </c>
      <c r="C35" s="614"/>
      <c r="D35" s="614"/>
      <c r="E35" s="155">
        <v>0.1</v>
      </c>
      <c r="F35" s="156">
        <f>+F33*E35</f>
        <v>3309.1800000000003</v>
      </c>
    </row>
    <row r="36" spans="1:6">
      <c r="A36" s="605"/>
      <c r="B36" s="615" t="s">
        <v>28</v>
      </c>
      <c r="C36" s="616"/>
      <c r="D36" s="616"/>
      <c r="E36" s="157">
        <v>0.05</v>
      </c>
      <c r="F36" s="139">
        <f>+F33*E36</f>
        <v>1654.5900000000001</v>
      </c>
    </row>
    <row r="37" spans="1:6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1654.5900000000001</v>
      </c>
    </row>
    <row r="38" spans="1:6" ht="15" thickBot="1">
      <c r="A38" s="605"/>
      <c r="B38" s="619" t="s">
        <v>30</v>
      </c>
      <c r="C38" s="620"/>
      <c r="D38" s="620"/>
      <c r="E38" s="621"/>
      <c r="F38" s="154">
        <f>SUM(F35:F37)</f>
        <v>6618.3600000000006</v>
      </c>
    </row>
    <row r="39" spans="1:6" ht="16.2" thickBot="1">
      <c r="A39" s="606"/>
      <c r="B39" s="619" t="s">
        <v>31</v>
      </c>
      <c r="C39" s="620"/>
      <c r="D39" s="620"/>
      <c r="E39" s="621"/>
      <c r="F39" s="160">
        <f>+ROUND(SUM(F33+F38),0)</f>
        <v>39710</v>
      </c>
    </row>
    <row r="40" spans="1:6">
      <c r="A40" s="161"/>
      <c r="B40" s="131"/>
      <c r="C40" s="131"/>
      <c r="D40" s="131"/>
      <c r="E40" s="131"/>
      <c r="F40" s="131"/>
    </row>
    <row r="44" spans="1:6">
      <c r="B44" s="55"/>
      <c r="C44" s="55"/>
    </row>
    <row r="45" spans="1:6">
      <c r="B45" s="55"/>
      <c r="C45" s="55"/>
    </row>
    <row r="47" spans="1:6">
      <c r="B47" s="55"/>
    </row>
    <row r="48" spans="1:6">
      <c r="B48" s="55"/>
    </row>
    <row r="50" spans="2:2">
      <c r="B50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  <row r="63" spans="2:2">
      <c r="B63" s="55"/>
    </row>
  </sheetData>
  <mergeCells count="28">
    <mergeCell ref="C10:D10"/>
    <mergeCell ref="A1:F2"/>
    <mergeCell ref="B4:F4"/>
    <mergeCell ref="C7:D7"/>
    <mergeCell ref="C8:D8"/>
    <mergeCell ref="C9:D9"/>
    <mergeCell ref="C23:D23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C22:D22"/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86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63"/>
  <sheetViews>
    <sheetView view="pageBreakPreview" topLeftCell="A10" zoomScaleNormal="100" zoomScaleSheetLayoutView="100" workbookViewId="0">
      <selection activeCell="B24" sqref="B24"/>
    </sheetView>
  </sheetViews>
  <sheetFormatPr baseColWidth="10" defaultRowHeight="14.4"/>
  <cols>
    <col min="1" max="1" width="29.88671875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9" s="1" customFormat="1" ht="15" customHeight="1">
      <c r="A1" s="585" t="s">
        <v>0</v>
      </c>
      <c r="B1" s="586"/>
      <c r="C1" s="586"/>
      <c r="D1" s="586"/>
      <c r="E1" s="586"/>
      <c r="F1" s="587"/>
    </row>
    <row r="2" spans="1:9" s="1" customFormat="1" ht="15.75" customHeight="1" thickBot="1">
      <c r="A2" s="588"/>
      <c r="B2" s="589"/>
      <c r="C2" s="589"/>
      <c r="D2" s="589"/>
      <c r="E2" s="589"/>
      <c r="F2" s="590"/>
    </row>
    <row r="3" spans="1:9" ht="15" thickBot="1">
      <c r="A3" s="2" t="s">
        <v>1</v>
      </c>
      <c r="B3" s="3">
        <f>+PRESUPUESTO!A39</f>
        <v>6.01</v>
      </c>
      <c r="C3" s="4"/>
      <c r="D3" s="5"/>
      <c r="E3" s="6" t="s">
        <v>2</v>
      </c>
      <c r="F3" s="7" t="str">
        <f>+PRESUPUESTO!C39</f>
        <v>UN</v>
      </c>
    </row>
    <row r="4" spans="1:9" s="9" customFormat="1" ht="47.25" customHeight="1" thickBot="1">
      <c r="A4" s="8" t="s">
        <v>3</v>
      </c>
      <c r="B4" s="594" t="str">
        <f>+PRESUPUESTO!B39</f>
        <v>INSTALACION HIDROSANITARIA APARTAMENTOS</v>
      </c>
      <c r="C4" s="594"/>
      <c r="D4" s="594"/>
      <c r="E4" s="594"/>
      <c r="F4" s="595"/>
    </row>
    <row r="5" spans="1:9" ht="15" thickBot="1">
      <c r="A5" s="10"/>
      <c r="B5" s="11"/>
      <c r="C5" s="11"/>
      <c r="D5" s="11"/>
      <c r="E5" s="11"/>
      <c r="F5" s="12"/>
    </row>
    <row r="6" spans="1:9" ht="15" thickBot="1">
      <c r="A6" s="134" t="s">
        <v>4</v>
      </c>
      <c r="B6" s="135"/>
      <c r="C6" s="135"/>
      <c r="D6" s="135"/>
      <c r="E6" s="135"/>
      <c r="F6" s="136"/>
    </row>
    <row r="7" spans="1:9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9">
      <c r="A8" s="87" t="s">
        <v>32</v>
      </c>
      <c r="B8" s="86" t="s">
        <v>33</v>
      </c>
      <c r="C8" s="598">
        <v>68530</v>
      </c>
      <c r="D8" s="599"/>
      <c r="E8" s="138">
        <v>1</v>
      </c>
      <c r="F8" s="156">
        <f>IF(C8&gt;0,(C8*E8),0)</f>
        <v>68530</v>
      </c>
    </row>
    <row r="9" spans="1:9">
      <c r="A9" s="165"/>
      <c r="B9" s="170"/>
      <c r="C9" s="629"/>
      <c r="D9" s="630"/>
      <c r="E9" s="171"/>
      <c r="F9" s="172">
        <f>IF(C9&gt;0,(C9*E9),0)</f>
        <v>0</v>
      </c>
    </row>
    <row r="10" spans="1:9">
      <c r="A10" s="87"/>
      <c r="B10" s="86"/>
      <c r="C10" s="598"/>
      <c r="D10" s="599"/>
      <c r="E10" s="138"/>
      <c r="F10" s="139">
        <f>IF(C10&gt;0,(C10/E10),0)</f>
        <v>0</v>
      </c>
    </row>
    <row r="11" spans="1:9">
      <c r="A11" s="87"/>
      <c r="B11" s="86"/>
      <c r="C11" s="598"/>
      <c r="D11" s="599"/>
      <c r="E11" s="138"/>
      <c r="F11" s="139">
        <f>IF(C11&gt;0,(C11/E11),0)</f>
        <v>0</v>
      </c>
    </row>
    <row r="12" spans="1:9">
      <c r="A12" s="87"/>
      <c r="B12" s="86"/>
      <c r="C12" s="598"/>
      <c r="D12" s="599"/>
      <c r="E12" s="138"/>
      <c r="F12" s="139">
        <f>IF(C12&gt;0,(C12/E12),0)</f>
        <v>0</v>
      </c>
      <c r="G12" s="25"/>
    </row>
    <row r="13" spans="1:9" ht="15" thickBot="1">
      <c r="A13" s="140"/>
      <c r="B13" s="141"/>
      <c r="C13" s="600"/>
      <c r="D13" s="601"/>
      <c r="E13" s="75" t="s">
        <v>10</v>
      </c>
      <c r="F13" s="76">
        <f>SUM(F8:F12)</f>
        <v>68530</v>
      </c>
    </row>
    <row r="14" spans="1:9" ht="15" thickBot="1">
      <c r="A14" s="134" t="s">
        <v>11</v>
      </c>
      <c r="B14" s="142"/>
      <c r="C14" s="143"/>
      <c r="D14" s="143"/>
      <c r="E14" s="143"/>
      <c r="F14" s="144"/>
    </row>
    <row r="15" spans="1:9" ht="15" thickBot="1">
      <c r="A15" s="229" t="s">
        <v>5</v>
      </c>
      <c r="B15" s="137" t="s">
        <v>2</v>
      </c>
      <c r="C15" s="610" t="s">
        <v>12</v>
      </c>
      <c r="D15" s="612"/>
      <c r="E15" s="137" t="s">
        <v>13</v>
      </c>
      <c r="F15" s="137" t="s">
        <v>9</v>
      </c>
    </row>
    <row r="16" spans="1:9">
      <c r="A16" s="85" t="str">
        <f>MATERIALES!B151</f>
        <v xml:space="preserve">TUBERIA PVC SANITARIA DE 6" </v>
      </c>
      <c r="B16" s="213" t="str">
        <f>MATERIALES!C151</f>
        <v>ML</v>
      </c>
      <c r="C16" s="624">
        <f>MATERIALES!D151</f>
        <v>204847</v>
      </c>
      <c r="D16" s="625"/>
      <c r="E16" s="274">
        <v>6</v>
      </c>
      <c r="F16" s="68">
        <f t="shared" ref="F16:F24" si="0">+C16*E16</f>
        <v>1229082</v>
      </c>
    </row>
    <row r="17" spans="1:9">
      <c r="A17" s="87" t="str">
        <f>MATERIALES!B124</f>
        <v>TEE PVC SANITARIA DE 4"  a  6"</v>
      </c>
      <c r="B17" s="202" t="str">
        <f>MATERIALES!C124</f>
        <v>UN</v>
      </c>
      <c r="C17" s="598">
        <f>MATERIALES!D124</f>
        <v>3500</v>
      </c>
      <c r="D17" s="599"/>
      <c r="E17" s="274">
        <v>1</v>
      </c>
      <c r="F17" s="71">
        <f t="shared" si="0"/>
        <v>3500</v>
      </c>
    </row>
    <row r="18" spans="1:9">
      <c r="A18" s="87" t="str">
        <f>MATERIALES!B53</f>
        <v>CODO PVC SANITARIO DE 4"</v>
      </c>
      <c r="B18" s="202" t="str">
        <f>MATERIALES!C53</f>
        <v>UN</v>
      </c>
      <c r="C18" s="598">
        <f>MATERIALES!D53</f>
        <v>1250</v>
      </c>
      <c r="D18" s="599"/>
      <c r="E18" s="274">
        <v>1</v>
      </c>
      <c r="F18" s="71">
        <f t="shared" si="0"/>
        <v>1250</v>
      </c>
    </row>
    <row r="19" spans="1:9">
      <c r="A19" s="87" t="str">
        <f>MATERIALES!B108</f>
        <v>SIFON PVC DE 2 PIEZAS DE 2"</v>
      </c>
      <c r="B19" s="201" t="str">
        <f>MATERIALES!C108</f>
        <v>UN</v>
      </c>
      <c r="C19" s="598">
        <f>MATERIALES!D108</f>
        <v>3450</v>
      </c>
      <c r="D19" s="599"/>
      <c r="E19" s="274">
        <v>1</v>
      </c>
      <c r="F19" s="71">
        <f t="shared" si="0"/>
        <v>3450</v>
      </c>
    </row>
    <row r="20" spans="1:9">
      <c r="A20" s="87" t="str">
        <f>MATERIALES!B123</f>
        <v>TEE PVC SANITARIA DE 4"  a  2"</v>
      </c>
      <c r="B20" s="202" t="str">
        <f>MATERIALES!C123</f>
        <v>UN</v>
      </c>
      <c r="C20" s="598">
        <f>MATERIALES!D123</f>
        <v>3000</v>
      </c>
      <c r="D20" s="599"/>
      <c r="E20" s="274">
        <v>1</v>
      </c>
      <c r="F20" s="71">
        <f t="shared" si="0"/>
        <v>3000</v>
      </c>
      <c r="G20" s="25"/>
    </row>
    <row r="21" spans="1:9">
      <c r="A21" s="87" t="str">
        <f>MATERIALES!B52</f>
        <v>CODO PVC SANITARIO DE 2"</v>
      </c>
      <c r="B21" s="201" t="str">
        <f>MATERIALES!C52</f>
        <v>UN</v>
      </c>
      <c r="C21" s="598">
        <f>MATERIALES!D52</f>
        <v>880</v>
      </c>
      <c r="D21" s="599"/>
      <c r="E21" s="274">
        <v>2</v>
      </c>
      <c r="F21" s="71">
        <f t="shared" si="0"/>
        <v>1760</v>
      </c>
    </row>
    <row r="22" spans="1:9">
      <c r="A22" s="87" t="str">
        <f>MATERIALES!B160</f>
        <v>YEE PVC SANITARIA DE 4" a  2"</v>
      </c>
      <c r="B22" s="201" t="str">
        <f>MATERIALES!C160</f>
        <v>UN</v>
      </c>
      <c r="C22" s="598">
        <f>MATERIALES!D160</f>
        <v>4500</v>
      </c>
      <c r="D22" s="599"/>
      <c r="E22" s="274">
        <v>1</v>
      </c>
      <c r="F22" s="71">
        <f t="shared" si="0"/>
        <v>4500</v>
      </c>
    </row>
    <row r="23" spans="1:9">
      <c r="A23" s="216" t="str">
        <f>MATERIALES!B150</f>
        <v xml:space="preserve">TUBERIA PVC SANITARIA DE 4" </v>
      </c>
      <c r="B23" s="205" t="str">
        <f>MATERIALES!C150</f>
        <v>ML</v>
      </c>
      <c r="C23" s="598">
        <f>MATERIALES!D150</f>
        <v>15409</v>
      </c>
      <c r="D23" s="599"/>
      <c r="E23" s="275">
        <v>1.2</v>
      </c>
      <c r="F23" s="71">
        <f t="shared" si="0"/>
        <v>18490.8</v>
      </c>
    </row>
    <row r="24" spans="1:9">
      <c r="A24" s="216" t="str">
        <f>MATERIALES!B149</f>
        <v>TUBERIA PVC SANITARIA DE 2"</v>
      </c>
      <c r="B24" s="205" t="str">
        <f>MATERIALES!C149</f>
        <v>ML</v>
      </c>
      <c r="C24" s="598">
        <f>MATERIALES!D149</f>
        <v>46442</v>
      </c>
      <c r="D24" s="599"/>
      <c r="E24" s="275">
        <v>2.2000000000000002</v>
      </c>
      <c r="F24" s="71">
        <f t="shared" si="0"/>
        <v>102172.40000000001</v>
      </c>
    </row>
    <row r="25" spans="1:9" ht="15" thickBot="1">
      <c r="A25" s="140"/>
      <c r="B25" s="145"/>
      <c r="C25" s="600"/>
      <c r="D25" s="601"/>
      <c r="E25" s="276" t="str">
        <f>'ITEM 6,02'!E25</f>
        <v>SUBTOTAL</v>
      </c>
      <c r="F25" s="76">
        <f>+ROUND(SUM(F16:F24),0)</f>
        <v>1367205</v>
      </c>
    </row>
    <row r="26" spans="1:9" ht="15" thickBot="1">
      <c r="A26" s="134" t="s">
        <v>19</v>
      </c>
      <c r="B26" s="142"/>
      <c r="C26" s="143"/>
      <c r="D26" s="143"/>
      <c r="E26" s="273"/>
      <c r="F26" s="144"/>
    </row>
    <row r="27" spans="1:9" s="25" customFormat="1" ht="15" thickBot="1">
      <c r="A27" s="229" t="s">
        <v>20</v>
      </c>
      <c r="B27" s="137" t="s">
        <v>21</v>
      </c>
      <c r="C27" s="229" t="s">
        <v>22</v>
      </c>
      <c r="D27" s="137" t="s">
        <v>23</v>
      </c>
      <c r="E27" s="230" t="s">
        <v>8</v>
      </c>
      <c r="F27" s="137" t="s">
        <v>9</v>
      </c>
    </row>
    <row r="28" spans="1:9">
      <c r="A28" s="501" t="str">
        <f>'COSTO REAL MANO DE OBRA'!B8</f>
        <v>CUADRILLA BB INSTALACIONES</v>
      </c>
      <c r="B28" s="502">
        <f>'COSTO REAL MANO DE OBRA'!D8</f>
        <v>75337.900000000009</v>
      </c>
      <c r="C28" s="503">
        <f>'COSTO REAL MANO DE OBRA'!E10</f>
        <v>0.75</v>
      </c>
      <c r="D28" s="504">
        <f>'COSTO REAL MANO DE OBRA'!F8</f>
        <v>131841.32500000001</v>
      </c>
      <c r="E28" s="521">
        <v>1.5</v>
      </c>
      <c r="F28" s="506">
        <f>IF(D28&gt;0,(D28*E28),0)</f>
        <v>197761.98750000002</v>
      </c>
    </row>
    <row r="29" spans="1:9">
      <c r="A29" s="165"/>
      <c r="B29" s="177"/>
      <c r="C29" s="178"/>
      <c r="D29" s="179"/>
      <c r="E29" s="180"/>
      <c r="F29" s="71">
        <f>IF(D29&gt;0,(D29/E29),0)</f>
        <v>0</v>
      </c>
      <c r="H29" s="132">
        <v>1</v>
      </c>
      <c r="I29" s="132">
        <v>8</v>
      </c>
    </row>
    <row r="30" spans="1:9">
      <c r="A30" s="87"/>
      <c r="B30" s="71"/>
      <c r="C30" s="148"/>
      <c r="D30" s="149"/>
      <c r="E30" s="150"/>
      <c r="F30" s="151">
        <f>IF(D30&gt;0,(D30/E30),0)</f>
        <v>0</v>
      </c>
      <c r="H30" s="132">
        <f>I30/I29</f>
        <v>1.5</v>
      </c>
      <c r="I30" s="132">
        <v>12</v>
      </c>
    </row>
    <row r="31" spans="1:9">
      <c r="A31" s="87"/>
      <c r="B31" s="71"/>
      <c r="C31" s="148"/>
      <c r="D31" s="149"/>
      <c r="E31" s="150"/>
      <c r="F31" s="71">
        <f>IF(D31&gt;0,(D31/E31),0)</f>
        <v>0</v>
      </c>
    </row>
    <row r="32" spans="1:9" ht="15" thickBot="1">
      <c r="A32" s="140"/>
      <c r="B32" s="76"/>
      <c r="C32" s="152"/>
      <c r="D32" s="153"/>
      <c r="E32" s="75" t="s">
        <v>10</v>
      </c>
      <c r="F32" s="76">
        <f>ROUND(SUM(F28:F31),0)</f>
        <v>197762</v>
      </c>
    </row>
    <row r="33" spans="1:6" ht="15" thickBot="1">
      <c r="A33" s="602"/>
      <c r="B33" s="607" t="s">
        <v>25</v>
      </c>
      <c r="C33" s="608"/>
      <c r="D33" s="608"/>
      <c r="E33" s="609"/>
      <c r="F33" s="154">
        <f>+F32+F25+F13</f>
        <v>1633497</v>
      </c>
    </row>
    <row r="34" spans="1:6" ht="15" thickBot="1">
      <c r="A34" s="603"/>
      <c r="B34" s="610" t="s">
        <v>26</v>
      </c>
      <c r="C34" s="611"/>
      <c r="D34" s="611"/>
      <c r="E34" s="611"/>
      <c r="F34" s="612"/>
    </row>
    <row r="35" spans="1:6">
      <c r="A35" s="604"/>
      <c r="B35" s="613" t="s">
        <v>27</v>
      </c>
      <c r="C35" s="614"/>
      <c r="D35" s="614"/>
      <c r="E35" s="155">
        <v>0.1</v>
      </c>
      <c r="F35" s="156">
        <f>+F33*E35</f>
        <v>163349.70000000001</v>
      </c>
    </row>
    <row r="36" spans="1:6">
      <c r="A36" s="605"/>
      <c r="B36" s="615" t="s">
        <v>28</v>
      </c>
      <c r="C36" s="616"/>
      <c r="D36" s="616"/>
      <c r="E36" s="157">
        <v>0.05</v>
      </c>
      <c r="F36" s="139">
        <f>+F33*E36</f>
        <v>81674.850000000006</v>
      </c>
    </row>
    <row r="37" spans="1:6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81674.850000000006</v>
      </c>
    </row>
    <row r="38" spans="1:6" ht="15" thickBot="1">
      <c r="A38" s="605"/>
      <c r="B38" s="619" t="s">
        <v>30</v>
      </c>
      <c r="C38" s="620"/>
      <c r="D38" s="620"/>
      <c r="E38" s="621"/>
      <c r="F38" s="154">
        <f>SUM(F35:F37)</f>
        <v>326699.40000000002</v>
      </c>
    </row>
    <row r="39" spans="1:6" ht="16.2" thickBot="1">
      <c r="A39" s="606"/>
      <c r="B39" s="619" t="s">
        <v>31</v>
      </c>
      <c r="C39" s="620"/>
      <c r="D39" s="620"/>
      <c r="E39" s="621"/>
      <c r="F39" s="160">
        <f>+ROUND(SUM(F33+F38),0)</f>
        <v>1960196</v>
      </c>
    </row>
    <row r="40" spans="1:6">
      <c r="A40" s="1"/>
    </row>
    <row r="44" spans="1:6">
      <c r="B44" s="55"/>
      <c r="C44" s="55"/>
    </row>
    <row r="45" spans="1:6">
      <c r="B45" s="55"/>
      <c r="C45" s="55"/>
    </row>
    <row r="47" spans="1:6">
      <c r="B47" s="55"/>
    </row>
    <row r="48" spans="1:6">
      <c r="B48" s="55"/>
    </row>
    <row r="50" spans="2:2">
      <c r="B50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  <row r="63" spans="2:2">
      <c r="B63" s="55"/>
    </row>
  </sheetData>
  <mergeCells count="28">
    <mergeCell ref="C10:D10"/>
    <mergeCell ref="A1:F2"/>
    <mergeCell ref="B4:F4"/>
    <mergeCell ref="C7:D7"/>
    <mergeCell ref="C8:D8"/>
    <mergeCell ref="C9:D9"/>
    <mergeCell ref="C21:D21"/>
    <mergeCell ref="C11:D11"/>
    <mergeCell ref="C12:D12"/>
    <mergeCell ref="C13:D13"/>
    <mergeCell ref="C15:D15"/>
    <mergeCell ref="C16:D16"/>
    <mergeCell ref="C17:D17"/>
    <mergeCell ref="C18:D18"/>
    <mergeCell ref="C19:D19"/>
    <mergeCell ref="C20:D20"/>
    <mergeCell ref="C22:D22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  <mergeCell ref="C23:D23"/>
    <mergeCell ref="C24:D24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91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 r:id="rId3"/>
  <legacyDrawingHF r:id="rId4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view="pageBreakPreview" topLeftCell="B10" zoomScaleNormal="100" zoomScaleSheetLayoutView="100" workbookViewId="0">
      <selection activeCell="B24" sqref="B24"/>
    </sheetView>
  </sheetViews>
  <sheetFormatPr baseColWidth="10" defaultRowHeight="14.4"/>
  <cols>
    <col min="1" max="1" width="35.88671875" bestFit="1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8" s="1" customFormat="1" ht="15" customHeight="1">
      <c r="A1" s="585" t="s">
        <v>0</v>
      </c>
      <c r="B1" s="586"/>
      <c r="C1" s="586"/>
      <c r="D1" s="586"/>
      <c r="E1" s="586"/>
      <c r="F1" s="587"/>
    </row>
    <row r="2" spans="1:8" s="1" customFormat="1" ht="15.75" customHeight="1" thickBot="1">
      <c r="A2" s="588"/>
      <c r="B2" s="589"/>
      <c r="C2" s="589"/>
      <c r="D2" s="589"/>
      <c r="E2" s="589"/>
      <c r="F2" s="590"/>
    </row>
    <row r="3" spans="1:8" ht="15" thickBot="1">
      <c r="A3" s="2" t="s">
        <v>1</v>
      </c>
      <c r="B3" s="3">
        <f>+PRESUPUESTO!A40</f>
        <v>77</v>
      </c>
      <c r="C3" s="4"/>
      <c r="D3" s="5"/>
      <c r="E3" s="6" t="s">
        <v>2</v>
      </c>
      <c r="F3" s="7" t="str">
        <f>+PRESUPUESTO!C40</f>
        <v>UN</v>
      </c>
    </row>
    <row r="4" spans="1:8" s="9" customFormat="1" ht="47.25" customHeight="1" thickBot="1">
      <c r="A4" s="8" t="s">
        <v>3</v>
      </c>
      <c r="B4" s="594" t="str">
        <f>+PRESUPUESTO!B40</f>
        <v>INSTALACIONES DE GAS</v>
      </c>
      <c r="C4" s="594"/>
      <c r="D4" s="594"/>
      <c r="E4" s="594"/>
      <c r="F4" s="595"/>
    </row>
    <row r="5" spans="1:8" ht="15" thickBot="1">
      <c r="A5" s="10"/>
      <c r="B5" s="11"/>
      <c r="C5" s="11"/>
      <c r="D5" s="11"/>
      <c r="E5" s="11"/>
      <c r="F5" s="12"/>
    </row>
    <row r="6" spans="1:8" ht="15" thickBot="1">
      <c r="A6" s="134" t="s">
        <v>4</v>
      </c>
      <c r="B6" s="135"/>
      <c r="C6" s="135"/>
      <c r="D6" s="135"/>
      <c r="E6" s="135"/>
      <c r="F6" s="136"/>
    </row>
    <row r="7" spans="1:8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8">
      <c r="A8" s="87" t="s">
        <v>32</v>
      </c>
      <c r="B8" s="86" t="s">
        <v>33</v>
      </c>
      <c r="C8" s="598">
        <v>1455.8</v>
      </c>
      <c r="D8" s="599"/>
      <c r="E8" s="138">
        <v>1</v>
      </c>
      <c r="F8" s="156">
        <f>IF(C8&gt;0,(C8*E8),0)</f>
        <v>1455.8</v>
      </c>
    </row>
    <row r="9" spans="1:8">
      <c r="A9" s="165"/>
      <c r="B9" s="170"/>
      <c r="C9" s="629"/>
      <c r="D9" s="630"/>
      <c r="E9" s="171"/>
      <c r="F9" s="172">
        <f>IF(C9&gt;0,(C9*E9),0)</f>
        <v>0</v>
      </c>
    </row>
    <row r="10" spans="1:8">
      <c r="A10" s="87"/>
      <c r="B10" s="86"/>
      <c r="C10" s="598"/>
      <c r="D10" s="599"/>
      <c r="E10" s="138"/>
      <c r="F10" s="139">
        <f>IF(C10&gt;0,(C10/E10),0)</f>
        <v>0</v>
      </c>
      <c r="G10" s="25"/>
    </row>
    <row r="11" spans="1:8">
      <c r="A11" s="87"/>
      <c r="B11" s="86"/>
      <c r="C11" s="598"/>
      <c r="D11" s="599"/>
      <c r="E11" s="138"/>
      <c r="F11" s="139">
        <f>IF(C11&gt;0,(C11/E11),0)</f>
        <v>0</v>
      </c>
    </row>
    <row r="12" spans="1:8">
      <c r="A12" s="87"/>
      <c r="B12" s="69"/>
      <c r="C12" s="598"/>
      <c r="D12" s="599"/>
      <c r="E12" s="138"/>
      <c r="F12" s="139">
        <f>IF(C12&gt;0,(C12/E12),0)</f>
        <v>0</v>
      </c>
    </row>
    <row r="13" spans="1:8" ht="15" thickBot="1">
      <c r="A13" s="140"/>
      <c r="B13" s="141"/>
      <c r="C13" s="600"/>
      <c r="D13" s="601"/>
      <c r="E13" s="75" t="s">
        <v>10</v>
      </c>
      <c r="F13" s="76">
        <f>SUM(F8:F12)</f>
        <v>1455.8</v>
      </c>
    </row>
    <row r="14" spans="1:8" ht="15" thickBot="1">
      <c r="A14" s="134" t="s">
        <v>11</v>
      </c>
      <c r="B14" s="142"/>
      <c r="C14" s="143"/>
      <c r="D14" s="143"/>
      <c r="E14" s="143"/>
      <c r="F14" s="144"/>
    </row>
    <row r="15" spans="1:8" ht="15" thickBot="1">
      <c r="A15" s="229" t="s">
        <v>5</v>
      </c>
      <c r="B15" s="137" t="s">
        <v>2</v>
      </c>
      <c r="C15" s="610" t="s">
        <v>12</v>
      </c>
      <c r="D15" s="612"/>
      <c r="E15" s="230" t="s">
        <v>13</v>
      </c>
      <c r="F15" s="137" t="s">
        <v>9</v>
      </c>
    </row>
    <row r="16" spans="1:8">
      <c r="A16" s="85" t="str">
        <f>MATERIALES!B48</f>
        <v>CODO CALLE GALVANIZADO 1/2"</v>
      </c>
      <c r="B16" s="197" t="str">
        <f>MATERIALES!C48</f>
        <v>UN</v>
      </c>
      <c r="C16" s="624">
        <f>MATERIALES!D48</f>
        <v>10550</v>
      </c>
      <c r="D16" s="625"/>
      <c r="E16" s="67">
        <v>1</v>
      </c>
      <c r="F16" s="68">
        <f t="shared" ref="F16:F24" si="0">+C16*E16</f>
        <v>10550</v>
      </c>
    </row>
    <row r="17" spans="1:7">
      <c r="A17" s="87" t="str">
        <f>MATERIALES!B60</f>
        <v xml:space="preserve">ELEVADOR PARA GAS 1/2" </v>
      </c>
      <c r="B17" s="203" t="str">
        <f>MATERIALES!C60</f>
        <v>UN</v>
      </c>
      <c r="C17" s="598">
        <f>MATERIALES!D60</f>
        <v>125000</v>
      </c>
      <c r="D17" s="599"/>
      <c r="E17" s="70">
        <v>1</v>
      </c>
      <c r="F17" s="71">
        <f t="shared" si="0"/>
        <v>125000</v>
      </c>
    </row>
    <row r="18" spans="1:7">
      <c r="A18" s="87" t="str">
        <f>MATERIALES!B101</f>
        <v>REGULADOR GAS R-4E 4 M3</v>
      </c>
      <c r="B18" s="204" t="str">
        <f>MATERIALES!C101</f>
        <v>UN</v>
      </c>
      <c r="C18" s="598">
        <f>MATERIALES!D101</f>
        <v>36000</v>
      </c>
      <c r="D18" s="599"/>
      <c r="E18" s="70">
        <v>1</v>
      </c>
      <c r="F18" s="71">
        <f t="shared" si="0"/>
        <v>36000</v>
      </c>
    </row>
    <row r="19" spans="1:7">
      <c r="A19" s="87" t="str">
        <f>MATERIALES!B111</f>
        <v xml:space="preserve">SOLDADURA ESTAÑO DE PLATA 95 </v>
      </c>
      <c r="B19" s="69" t="str">
        <f>MATERIALES!C111</f>
        <v>LB</v>
      </c>
      <c r="C19" s="598">
        <f>MATERIALES!D111</f>
        <v>1312</v>
      </c>
      <c r="D19" s="599"/>
      <c r="E19" s="70">
        <v>0.06</v>
      </c>
      <c r="F19" s="71">
        <f t="shared" si="0"/>
        <v>78.72</v>
      </c>
      <c r="G19" s="25"/>
    </row>
    <row r="20" spans="1:7">
      <c r="A20" s="87" t="str">
        <f>MATERIALES!B125</f>
        <v>TEE REDUCIDA POLIETILENO</v>
      </c>
      <c r="B20" s="202" t="str">
        <f>MATERIALES!C125</f>
        <v>UN</v>
      </c>
      <c r="C20" s="598">
        <f>MATERIALES!D125</f>
        <v>25000</v>
      </c>
      <c r="D20" s="599"/>
      <c r="E20" s="70">
        <v>1</v>
      </c>
      <c r="F20" s="71">
        <f t="shared" si="0"/>
        <v>25000</v>
      </c>
      <c r="G20" s="25"/>
    </row>
    <row r="21" spans="1:7">
      <c r="A21" s="87" t="str">
        <f>MATERIALES!B142</f>
        <v>TUBERIA GALVANIZADA SCH 40 1 1/2"</v>
      </c>
      <c r="B21" s="69" t="str">
        <f>MATERIALES!C142</f>
        <v>ML</v>
      </c>
      <c r="C21" s="598">
        <f>MATERIALES!D142</f>
        <v>11987</v>
      </c>
      <c r="D21" s="599"/>
      <c r="E21" s="70">
        <v>1</v>
      </c>
      <c r="F21" s="71">
        <f t="shared" si="0"/>
        <v>11987</v>
      </c>
      <c r="G21" s="25"/>
    </row>
    <row r="22" spans="1:7">
      <c r="A22" s="87" t="str">
        <f>MATERIALES!B154</f>
        <v>UNIVERSAL GALVANIZADA 1/2"</v>
      </c>
      <c r="B22" s="204" t="str">
        <f>MATERIALES!C154</f>
        <v>UN</v>
      </c>
      <c r="C22" s="598">
        <f>MATERIALES!D154</f>
        <v>5100</v>
      </c>
      <c r="D22" s="599"/>
      <c r="E22" s="70">
        <v>1</v>
      </c>
      <c r="F22" s="71">
        <f t="shared" si="0"/>
        <v>5100</v>
      </c>
    </row>
    <row r="23" spans="1:7">
      <c r="A23" s="87" t="str">
        <f>MATERIALES!B155</f>
        <v>VALVULA DE BOLA PARA MEDIDOR 1/2"</v>
      </c>
      <c r="B23" s="204" t="str">
        <f>MATERIALES!C155</f>
        <v>UN</v>
      </c>
      <c r="C23" s="598">
        <f>MATERIALES!D155</f>
        <v>11900</v>
      </c>
      <c r="D23" s="599"/>
      <c r="E23" s="70">
        <v>1</v>
      </c>
      <c r="F23" s="71">
        <f t="shared" si="0"/>
        <v>11900</v>
      </c>
    </row>
    <row r="24" spans="1:7">
      <c r="A24" s="87" t="str">
        <f>MATERIALES!B144</f>
        <v>TUBERIA POLIETILENO 1/2"</v>
      </c>
      <c r="B24" s="86" t="str">
        <f>MATERIALES!C144</f>
        <v>ML</v>
      </c>
      <c r="C24" s="598">
        <f>MATERIALES!D144</f>
        <v>4133</v>
      </c>
      <c r="D24" s="599"/>
      <c r="E24" s="70">
        <v>1</v>
      </c>
      <c r="F24" s="71">
        <f t="shared" si="0"/>
        <v>4133</v>
      </c>
    </row>
    <row r="25" spans="1:7" ht="15" thickBot="1">
      <c r="A25" s="140"/>
      <c r="B25" s="145"/>
      <c r="C25" s="600"/>
      <c r="D25" s="601"/>
      <c r="E25" s="75" t="s">
        <v>10</v>
      </c>
      <c r="F25" s="76">
        <f>+ROUND(SUM(F16:F24),0)</f>
        <v>229749</v>
      </c>
    </row>
    <row r="26" spans="1:7" ht="15" thickBot="1">
      <c r="A26" s="134" t="s">
        <v>19</v>
      </c>
      <c r="B26" s="142"/>
      <c r="C26" s="143"/>
      <c r="D26" s="143"/>
      <c r="E26" s="143"/>
      <c r="F26" s="144"/>
    </row>
    <row r="27" spans="1:7" s="25" customFormat="1" ht="15" thickBot="1">
      <c r="A27" s="229" t="s">
        <v>20</v>
      </c>
      <c r="B27" s="137" t="s">
        <v>21</v>
      </c>
      <c r="C27" s="229" t="s">
        <v>22</v>
      </c>
      <c r="D27" s="137" t="s">
        <v>23</v>
      </c>
      <c r="E27" s="230" t="s">
        <v>8</v>
      </c>
      <c r="F27" s="137" t="s">
        <v>9</v>
      </c>
    </row>
    <row r="28" spans="1:7">
      <c r="A28" s="501" t="str">
        <f>'COSTO REAL MANO DE OBRA'!B8</f>
        <v>CUADRILLA BB INSTALACIONES</v>
      </c>
      <c r="B28" s="502">
        <f>'COSTO REAL MANO DE OBRA'!D8</f>
        <v>75337.900000000009</v>
      </c>
      <c r="C28" s="503">
        <f>'COSTO REAL MANO DE OBRA'!E10</f>
        <v>0.75</v>
      </c>
      <c r="D28" s="504">
        <f>'COSTO REAL MANO DE OBRA'!F8</f>
        <v>131841.32500000001</v>
      </c>
      <c r="E28" s="520">
        <v>0.65</v>
      </c>
      <c r="F28" s="506">
        <f>IF(D28&gt;0,(D28*E28),0)</f>
        <v>85696.861250000016</v>
      </c>
    </row>
    <row r="29" spans="1:7">
      <c r="A29" s="165"/>
      <c r="B29" s="177"/>
      <c r="C29" s="178"/>
      <c r="D29" s="179"/>
      <c r="E29" s="180"/>
      <c r="F29" s="71">
        <f>IF(D29&gt;0,(D29/E29),0)</f>
        <v>0</v>
      </c>
    </row>
    <row r="30" spans="1:7">
      <c r="A30" s="87"/>
      <c r="B30" s="71"/>
      <c r="C30" s="148"/>
      <c r="D30" s="149"/>
      <c r="E30" s="150"/>
      <c r="F30" s="151">
        <f>IF(D30&gt;0,(D30/E30),0)</f>
        <v>0</v>
      </c>
    </row>
    <row r="31" spans="1:7">
      <c r="A31" s="87"/>
      <c r="B31" s="71"/>
      <c r="C31" s="148"/>
      <c r="D31" s="149"/>
      <c r="E31" s="150"/>
      <c r="F31" s="71">
        <f>IF(D31&gt;0,(D31/E31),0)</f>
        <v>0</v>
      </c>
    </row>
    <row r="32" spans="1:7" ht="15" thickBot="1">
      <c r="A32" s="140"/>
      <c r="B32" s="76"/>
      <c r="C32" s="152"/>
      <c r="D32" s="153"/>
      <c r="E32" s="75" t="s">
        <v>10</v>
      </c>
      <c r="F32" s="76">
        <f>ROUND(SUM(F28:F31),0)</f>
        <v>85697</v>
      </c>
    </row>
    <row r="33" spans="1:6" ht="15" thickBot="1">
      <c r="A33" s="602"/>
      <c r="B33" s="607" t="s">
        <v>25</v>
      </c>
      <c r="C33" s="608"/>
      <c r="D33" s="608"/>
      <c r="E33" s="609"/>
      <c r="F33" s="154">
        <f>+F32+F25+F13</f>
        <v>316901.8</v>
      </c>
    </row>
    <row r="34" spans="1:6" ht="15" thickBot="1">
      <c r="A34" s="603"/>
      <c r="B34" s="610" t="s">
        <v>26</v>
      </c>
      <c r="C34" s="611"/>
      <c r="D34" s="611"/>
      <c r="E34" s="611"/>
      <c r="F34" s="612"/>
    </row>
    <row r="35" spans="1:6">
      <c r="A35" s="604"/>
      <c r="B35" s="613" t="s">
        <v>27</v>
      </c>
      <c r="C35" s="614"/>
      <c r="D35" s="614"/>
      <c r="E35" s="155">
        <v>0.1</v>
      </c>
      <c r="F35" s="156">
        <f>+F33*E35</f>
        <v>31690.18</v>
      </c>
    </row>
    <row r="36" spans="1:6">
      <c r="A36" s="605"/>
      <c r="B36" s="615" t="s">
        <v>28</v>
      </c>
      <c r="C36" s="616"/>
      <c r="D36" s="616"/>
      <c r="E36" s="157">
        <v>0.05</v>
      </c>
      <c r="F36" s="139">
        <f>+F33*E36</f>
        <v>15845.09</v>
      </c>
    </row>
    <row r="37" spans="1:6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15845.09</v>
      </c>
    </row>
    <row r="38" spans="1:6" ht="15" thickBot="1">
      <c r="A38" s="605"/>
      <c r="B38" s="619" t="s">
        <v>30</v>
      </c>
      <c r="C38" s="620"/>
      <c r="D38" s="620"/>
      <c r="E38" s="621"/>
      <c r="F38" s="154">
        <f>SUM(F35:F37)</f>
        <v>63380.36</v>
      </c>
    </row>
    <row r="39" spans="1:6" ht="16.2" thickBot="1">
      <c r="A39" s="606"/>
      <c r="B39" s="619" t="s">
        <v>31</v>
      </c>
      <c r="C39" s="620"/>
      <c r="D39" s="620"/>
      <c r="E39" s="621"/>
      <c r="F39" s="160">
        <f>+ROUND(SUM(F33+F38),0)</f>
        <v>380282</v>
      </c>
    </row>
    <row r="40" spans="1:6">
      <c r="A40" s="1"/>
    </row>
    <row r="44" spans="1:6">
      <c r="B44" s="55"/>
      <c r="C44" s="55"/>
    </row>
    <row r="45" spans="1:6">
      <c r="B45" s="55"/>
      <c r="C45" s="55"/>
    </row>
    <row r="47" spans="1:6">
      <c r="B47" s="55"/>
    </row>
    <row r="48" spans="1:6">
      <c r="B48" s="55"/>
    </row>
    <row r="50" spans="2:2">
      <c r="B50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  <row r="63" spans="2:2">
      <c r="B63" s="55"/>
    </row>
  </sheetData>
  <mergeCells count="28">
    <mergeCell ref="A1:F2"/>
    <mergeCell ref="B4:F4"/>
    <mergeCell ref="C7:D7"/>
    <mergeCell ref="C8:D8"/>
    <mergeCell ref="C9:D9"/>
    <mergeCell ref="C22:D22"/>
    <mergeCell ref="C10:D10"/>
    <mergeCell ref="C11:D11"/>
    <mergeCell ref="C12:D12"/>
    <mergeCell ref="C13:D13"/>
    <mergeCell ref="C15:D15"/>
    <mergeCell ref="C16:D16"/>
    <mergeCell ref="C17:D17"/>
    <mergeCell ref="C18:D18"/>
    <mergeCell ref="C19:D19"/>
    <mergeCell ref="C20:D20"/>
    <mergeCell ref="C21:D21"/>
    <mergeCell ref="C23:D23"/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86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 r:id="rId3"/>
  <legacyDrawingHF r:id="rId4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3"/>
  <sheetViews>
    <sheetView view="pageBreakPreview" topLeftCell="A7" zoomScaleNormal="100" zoomScaleSheetLayoutView="100" workbookViewId="0">
      <selection activeCell="B24" sqref="B24"/>
    </sheetView>
  </sheetViews>
  <sheetFormatPr baseColWidth="10" defaultRowHeight="14.4"/>
  <cols>
    <col min="1" max="1" width="28.33203125" bestFit="1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7" s="1" customFormat="1" ht="15" customHeight="1">
      <c r="A1" s="585" t="s">
        <v>0</v>
      </c>
      <c r="B1" s="586"/>
      <c r="C1" s="586"/>
      <c r="D1" s="586"/>
      <c r="E1" s="586"/>
      <c r="F1" s="587"/>
    </row>
    <row r="2" spans="1:7" s="1" customFormat="1" ht="15.75" customHeight="1" thickBot="1">
      <c r="A2" s="588"/>
      <c r="B2" s="589"/>
      <c r="C2" s="589"/>
      <c r="D2" s="589"/>
      <c r="E2" s="589"/>
      <c r="F2" s="590"/>
    </row>
    <row r="3" spans="1:7" ht="15" thickBot="1">
      <c r="A3" s="2" t="s">
        <v>1</v>
      </c>
      <c r="B3" s="3">
        <f>+PRESUPUESTO!A41</f>
        <v>6.03</v>
      </c>
      <c r="C3" s="4"/>
      <c r="D3" s="5"/>
      <c r="E3" s="6" t="s">
        <v>2</v>
      </c>
      <c r="F3" s="7" t="str">
        <f>+PRESUPUESTO!C41</f>
        <v>UN</v>
      </c>
    </row>
    <row r="4" spans="1:7" s="9" customFormat="1" ht="47.25" customHeight="1" thickBot="1">
      <c r="A4" s="8" t="s">
        <v>3</v>
      </c>
      <c r="B4" s="594" t="str">
        <f>+PRESUPUESTO!B41</f>
        <v>MONTAJE DE MEDIDORES</v>
      </c>
      <c r="C4" s="594"/>
      <c r="D4" s="594"/>
      <c r="E4" s="594"/>
      <c r="F4" s="595"/>
    </row>
    <row r="5" spans="1:7" ht="15" thickBot="1">
      <c r="A5" s="10"/>
      <c r="B5" s="11"/>
      <c r="C5" s="11"/>
      <c r="D5" s="11"/>
      <c r="E5" s="11"/>
      <c r="F5" s="12"/>
    </row>
    <row r="6" spans="1:7" ht="15" thickBot="1">
      <c r="A6" s="134" t="s">
        <v>4</v>
      </c>
      <c r="B6" s="135"/>
      <c r="C6" s="135"/>
      <c r="D6" s="135"/>
      <c r="E6" s="135"/>
      <c r="F6" s="136"/>
    </row>
    <row r="7" spans="1:7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7">
      <c r="A8" s="87" t="s">
        <v>32</v>
      </c>
      <c r="B8" s="86" t="s">
        <v>33</v>
      </c>
      <c r="C8" s="598">
        <v>1455.8</v>
      </c>
      <c r="D8" s="599"/>
      <c r="E8" s="138">
        <v>1</v>
      </c>
      <c r="F8" s="156">
        <f>IF(C8&gt;0,(C8*E8),0)</f>
        <v>1455.8</v>
      </c>
    </row>
    <row r="9" spans="1:7">
      <c r="A9" s="165"/>
      <c r="B9" s="170"/>
      <c r="C9" s="629"/>
      <c r="D9" s="630"/>
      <c r="E9" s="171"/>
      <c r="F9" s="172">
        <f>IF(C9&gt;0,(C9*E9),0)</f>
        <v>0</v>
      </c>
    </row>
    <row r="10" spans="1:7">
      <c r="A10" s="87"/>
      <c r="B10" s="86"/>
      <c r="C10" s="598"/>
      <c r="D10" s="599"/>
      <c r="E10" s="138"/>
      <c r="F10" s="139">
        <f>IF(C10&gt;0,(C10/E10),0)</f>
        <v>0</v>
      </c>
    </row>
    <row r="11" spans="1:7">
      <c r="A11" s="87"/>
      <c r="B11" s="86"/>
      <c r="C11" s="598"/>
      <c r="D11" s="599"/>
      <c r="E11" s="138"/>
      <c r="F11" s="139">
        <f>IF(C11&gt;0,(C11/E11),0)</f>
        <v>0</v>
      </c>
    </row>
    <row r="12" spans="1:7">
      <c r="A12" s="87"/>
      <c r="B12" s="86"/>
      <c r="C12" s="598"/>
      <c r="D12" s="599"/>
      <c r="E12" s="138"/>
      <c r="F12" s="139">
        <f>IF(C12&gt;0,(C12/E12),0)</f>
        <v>0</v>
      </c>
      <c r="G12" s="25"/>
    </row>
    <row r="13" spans="1:7">
      <c r="A13" s="87"/>
      <c r="B13" s="86"/>
      <c r="C13" s="598"/>
      <c r="D13" s="599"/>
      <c r="E13" s="138"/>
      <c r="F13" s="139">
        <f>IF(C13&gt;0,(C13/E13),0)</f>
        <v>0</v>
      </c>
    </row>
    <row r="14" spans="1:7">
      <c r="A14" s="87"/>
      <c r="B14" s="69"/>
      <c r="C14" s="598"/>
      <c r="D14" s="599"/>
      <c r="E14" s="138"/>
      <c r="F14" s="139">
        <f>IF(C14&gt;0,(C14/E14),0)</f>
        <v>0</v>
      </c>
    </row>
    <row r="15" spans="1:7" ht="15" thickBot="1">
      <c r="A15" s="140"/>
      <c r="B15" s="141"/>
      <c r="C15" s="600"/>
      <c r="D15" s="601"/>
      <c r="E15" s="75" t="s">
        <v>10</v>
      </c>
      <c r="F15" s="76">
        <f>SUM(F8:F14)</f>
        <v>1455.8</v>
      </c>
    </row>
    <row r="16" spans="1:7" ht="15" thickBot="1">
      <c r="A16" s="134" t="s">
        <v>11</v>
      </c>
      <c r="B16" s="142"/>
      <c r="C16" s="143"/>
      <c r="D16" s="143"/>
      <c r="E16" s="143"/>
      <c r="F16" s="144"/>
    </row>
    <row r="17" spans="1:7" ht="15" thickBot="1">
      <c r="A17" s="229" t="s">
        <v>5</v>
      </c>
      <c r="B17" s="137" t="s">
        <v>2</v>
      </c>
      <c r="C17" s="610" t="s">
        <v>12</v>
      </c>
      <c r="D17" s="612"/>
      <c r="E17" s="230" t="s">
        <v>13</v>
      </c>
      <c r="F17" s="137" t="s">
        <v>9</v>
      </c>
    </row>
    <row r="18" spans="1:7">
      <c r="A18" s="85" t="str">
        <f>MATERIALES!B77</f>
        <v>LOCTIGAS F/MEDIA 36 ML</v>
      </c>
      <c r="B18" s="213" t="str">
        <f>MATERIALES!C77</f>
        <v>UN</v>
      </c>
      <c r="C18" s="624">
        <f>MATERIALES!D77</f>
        <v>300</v>
      </c>
      <c r="D18" s="625"/>
      <c r="E18" s="67">
        <v>0.02</v>
      </c>
      <c r="F18" s="68">
        <f t="shared" ref="F18:F24" si="0">+C18*E18</f>
        <v>6</v>
      </c>
    </row>
    <row r="19" spans="1:7">
      <c r="A19" s="87" t="str">
        <f>MATERIALES!B84</f>
        <v>MEDIDOR DE GAS 2.5 M3</v>
      </c>
      <c r="B19" s="203" t="str">
        <f>MATERIALES!C84</f>
        <v>UN</v>
      </c>
      <c r="C19" s="598">
        <f>MATERIALES!D84</f>
        <v>124440</v>
      </c>
      <c r="D19" s="599"/>
      <c r="E19" s="70">
        <v>1</v>
      </c>
      <c r="F19" s="71">
        <f t="shared" si="0"/>
        <v>124440</v>
      </c>
    </row>
    <row r="20" spans="1:7">
      <c r="A20" s="87"/>
      <c r="B20" s="69"/>
      <c r="C20" s="598"/>
      <c r="D20" s="599"/>
      <c r="E20" s="70"/>
      <c r="F20" s="71">
        <f t="shared" si="0"/>
        <v>0</v>
      </c>
    </row>
    <row r="21" spans="1:7">
      <c r="A21" s="87"/>
      <c r="B21" s="86"/>
      <c r="C21" s="598"/>
      <c r="D21" s="599"/>
      <c r="E21" s="70"/>
      <c r="F21" s="71">
        <f t="shared" si="0"/>
        <v>0</v>
      </c>
    </row>
    <row r="22" spans="1:7">
      <c r="A22" s="87"/>
      <c r="B22" s="69"/>
      <c r="C22" s="598"/>
      <c r="D22" s="599"/>
      <c r="E22" s="70"/>
      <c r="F22" s="71">
        <f t="shared" si="0"/>
        <v>0</v>
      </c>
      <c r="G22" s="25"/>
    </row>
    <row r="23" spans="1:7">
      <c r="A23" s="87"/>
      <c r="B23" s="86"/>
      <c r="C23" s="598"/>
      <c r="D23" s="599"/>
      <c r="E23" s="70"/>
      <c r="F23" s="71">
        <f t="shared" si="0"/>
        <v>0</v>
      </c>
    </row>
    <row r="24" spans="1:7">
      <c r="A24" s="87"/>
      <c r="B24" s="86"/>
      <c r="C24" s="598"/>
      <c r="D24" s="599"/>
      <c r="E24" s="70"/>
      <c r="F24" s="71">
        <f t="shared" si="0"/>
        <v>0</v>
      </c>
    </row>
    <row r="25" spans="1:7" ht="15" thickBot="1">
      <c r="A25" s="140"/>
      <c r="B25" s="145"/>
      <c r="C25" s="600"/>
      <c r="D25" s="601"/>
      <c r="E25" s="75" t="s">
        <v>10</v>
      </c>
      <c r="F25" s="76">
        <f>+ROUND(SUM(F18:F24),0)</f>
        <v>124446</v>
      </c>
    </row>
    <row r="26" spans="1:7" ht="15" thickBot="1">
      <c r="A26" s="134" t="s">
        <v>19</v>
      </c>
      <c r="B26" s="142"/>
      <c r="C26" s="143"/>
      <c r="D26" s="143"/>
      <c r="E26" s="143"/>
      <c r="F26" s="144"/>
    </row>
    <row r="27" spans="1:7" s="25" customFormat="1" ht="15" thickBot="1">
      <c r="A27" s="229" t="s">
        <v>20</v>
      </c>
      <c r="B27" s="137" t="s">
        <v>21</v>
      </c>
      <c r="C27" s="229" t="s">
        <v>22</v>
      </c>
      <c r="D27" s="137" t="s">
        <v>23</v>
      </c>
      <c r="E27" s="230" t="s">
        <v>8</v>
      </c>
      <c r="F27" s="137" t="s">
        <v>9</v>
      </c>
    </row>
    <row r="28" spans="1:7" ht="18.75" customHeight="1">
      <c r="A28" s="501" t="str">
        <f>'COSTO REAL MANO DE OBRA'!B8</f>
        <v>CUADRILLA BB INSTALACIONES</v>
      </c>
      <c r="B28" s="502">
        <f>'COSTO REAL MANO DE OBRA'!D8</f>
        <v>75337.900000000009</v>
      </c>
      <c r="C28" s="503">
        <f>'COSTO REAL MANO DE OBRA'!E10</f>
        <v>0.75</v>
      </c>
      <c r="D28" s="504">
        <f>'COSTO REAL MANO DE OBRA'!F8</f>
        <v>131841.32500000001</v>
      </c>
      <c r="E28" s="520">
        <v>0.25</v>
      </c>
      <c r="F28" s="506">
        <f>IF(D28&gt;0,(D28*E28),0)</f>
        <v>32960.331250000003</v>
      </c>
    </row>
    <row r="29" spans="1:7">
      <c r="A29" s="165"/>
      <c r="B29" s="177"/>
      <c r="C29" s="178"/>
      <c r="D29" s="179"/>
      <c r="E29" s="180"/>
      <c r="F29" s="71">
        <f>IF(D29&gt;0,(D29/E29),0)</f>
        <v>0</v>
      </c>
    </row>
    <row r="30" spans="1:7">
      <c r="A30" s="87"/>
      <c r="B30" s="71"/>
      <c r="C30" s="148"/>
      <c r="D30" s="149"/>
      <c r="E30" s="150"/>
      <c r="F30" s="151">
        <f>IF(D30&gt;0,(D30/E30),0)</f>
        <v>0</v>
      </c>
    </row>
    <row r="31" spans="1:7">
      <c r="A31" s="87"/>
      <c r="B31" s="71"/>
      <c r="C31" s="148"/>
      <c r="D31" s="149"/>
      <c r="E31" s="150"/>
      <c r="F31" s="71">
        <f>IF(D31&gt;0,(D31/E31),0)</f>
        <v>0</v>
      </c>
    </row>
    <row r="32" spans="1:7" ht="15" thickBot="1">
      <c r="A32" s="140"/>
      <c r="B32" s="76"/>
      <c r="C32" s="152"/>
      <c r="D32" s="153"/>
      <c r="E32" s="75" t="s">
        <v>10</v>
      </c>
      <c r="F32" s="76">
        <f>ROUND(SUM(F28:F31),0)</f>
        <v>32960</v>
      </c>
    </row>
    <row r="33" spans="1:6" ht="15" thickBot="1">
      <c r="A33" s="602"/>
      <c r="B33" s="607" t="s">
        <v>25</v>
      </c>
      <c r="C33" s="608"/>
      <c r="D33" s="608"/>
      <c r="E33" s="609"/>
      <c r="F33" s="154">
        <f>+F32+F25+F15</f>
        <v>158861.79999999999</v>
      </c>
    </row>
    <row r="34" spans="1:6" ht="15" thickBot="1">
      <c r="A34" s="603"/>
      <c r="B34" s="610" t="s">
        <v>26</v>
      </c>
      <c r="C34" s="611"/>
      <c r="D34" s="611"/>
      <c r="E34" s="611"/>
      <c r="F34" s="612"/>
    </row>
    <row r="35" spans="1:6">
      <c r="A35" s="604"/>
      <c r="B35" s="613" t="s">
        <v>27</v>
      </c>
      <c r="C35" s="614"/>
      <c r="D35" s="614"/>
      <c r="E35" s="155">
        <v>0.1</v>
      </c>
      <c r="F35" s="156">
        <f>+F33*E35</f>
        <v>15886.18</v>
      </c>
    </row>
    <row r="36" spans="1:6">
      <c r="A36" s="605"/>
      <c r="B36" s="615" t="s">
        <v>28</v>
      </c>
      <c r="C36" s="616"/>
      <c r="D36" s="616"/>
      <c r="E36" s="157">
        <v>0.05</v>
      </c>
      <c r="F36" s="139">
        <f>+F33*E36</f>
        <v>7943.09</v>
      </c>
    </row>
    <row r="37" spans="1:6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7943.09</v>
      </c>
    </row>
    <row r="38" spans="1:6" ht="15" thickBot="1">
      <c r="A38" s="605"/>
      <c r="B38" s="619" t="s">
        <v>30</v>
      </c>
      <c r="C38" s="620"/>
      <c r="D38" s="620"/>
      <c r="E38" s="621"/>
      <c r="F38" s="154">
        <f>SUM(F35:F37)</f>
        <v>31772.36</v>
      </c>
    </row>
    <row r="39" spans="1:6" ht="16.2" thickBot="1">
      <c r="A39" s="606"/>
      <c r="B39" s="619" t="s">
        <v>31</v>
      </c>
      <c r="C39" s="620"/>
      <c r="D39" s="620"/>
      <c r="E39" s="621"/>
      <c r="F39" s="160">
        <f>+ROUND(SUM(F33+F38),0)</f>
        <v>190634</v>
      </c>
    </row>
    <row r="40" spans="1:6">
      <c r="A40" s="1"/>
    </row>
    <row r="44" spans="1:6">
      <c r="B44" s="55"/>
      <c r="C44" s="55"/>
    </row>
    <row r="45" spans="1:6">
      <c r="B45" s="55"/>
      <c r="C45" s="55"/>
    </row>
    <row r="47" spans="1:6">
      <c r="B47" s="55"/>
    </row>
    <row r="48" spans="1:6">
      <c r="B48" s="55"/>
    </row>
    <row r="50" spans="2:2">
      <c r="B50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  <row r="63" spans="2:2">
      <c r="B63" s="55"/>
    </row>
  </sheetData>
  <mergeCells count="28">
    <mergeCell ref="C10:D10"/>
    <mergeCell ref="A1:F2"/>
    <mergeCell ref="B4:F4"/>
    <mergeCell ref="C7:D7"/>
    <mergeCell ref="C8:D8"/>
    <mergeCell ref="C9:D9"/>
    <mergeCell ref="C23:D23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C22:D22"/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92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HF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3"/>
  <sheetViews>
    <sheetView view="pageBreakPreview" topLeftCell="B9" zoomScaleNormal="100" zoomScaleSheetLayoutView="100" workbookViewId="0">
      <selection activeCell="B24" sqref="B24"/>
    </sheetView>
  </sheetViews>
  <sheetFormatPr baseColWidth="10" defaultRowHeight="14.4"/>
  <cols>
    <col min="1" max="1" width="29" bestFit="1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7" s="1" customFormat="1" ht="15" customHeight="1">
      <c r="A1" s="585" t="s">
        <v>0</v>
      </c>
      <c r="B1" s="586"/>
      <c r="C1" s="586"/>
      <c r="D1" s="586"/>
      <c r="E1" s="586"/>
      <c r="F1" s="587"/>
    </row>
    <row r="2" spans="1:7" s="1" customFormat="1" ht="15.75" customHeight="1" thickBot="1">
      <c r="A2" s="588"/>
      <c r="B2" s="589"/>
      <c r="C2" s="589"/>
      <c r="D2" s="589"/>
      <c r="E2" s="589"/>
      <c r="F2" s="590"/>
    </row>
    <row r="3" spans="1:7" ht="15" thickBot="1">
      <c r="A3" s="2" t="s">
        <v>1</v>
      </c>
      <c r="B3" s="3">
        <f>+PRESUPUESTO!A42</f>
        <v>6.04</v>
      </c>
      <c r="C3" s="4"/>
      <c r="D3" s="5"/>
      <c r="E3" s="6" t="s">
        <v>2</v>
      </c>
      <c r="F3" s="7" t="str">
        <f>+PRESUPUESTO!C42</f>
        <v>UN</v>
      </c>
    </row>
    <row r="4" spans="1:7" s="9" customFormat="1" ht="47.25" customHeight="1" thickBot="1">
      <c r="A4" s="8" t="s">
        <v>3</v>
      </c>
      <c r="B4" s="594" t="str">
        <f>+PRESUPUESTO!B42</f>
        <v>NICHO PARA DOS MEDIDORES AGUA APARTAMENTO</v>
      </c>
      <c r="C4" s="594"/>
      <c r="D4" s="594"/>
      <c r="E4" s="594"/>
      <c r="F4" s="595"/>
    </row>
    <row r="5" spans="1:7" ht="15" thickBot="1">
      <c r="A5" s="10"/>
      <c r="B5" s="11"/>
      <c r="C5" s="11"/>
      <c r="D5" s="11"/>
      <c r="E5" s="11"/>
      <c r="F5" s="12"/>
    </row>
    <row r="6" spans="1:7" ht="15" thickBot="1">
      <c r="A6" s="13" t="s">
        <v>4</v>
      </c>
      <c r="B6" s="14"/>
      <c r="C6" s="14"/>
      <c r="D6" s="14"/>
      <c r="E6" s="14"/>
      <c r="F6" s="15"/>
    </row>
    <row r="7" spans="1:7" ht="15" thickBot="1">
      <c r="A7" s="226" t="s">
        <v>5</v>
      </c>
      <c r="B7" s="16" t="s">
        <v>6</v>
      </c>
      <c r="C7" s="569" t="s">
        <v>7</v>
      </c>
      <c r="D7" s="571"/>
      <c r="E7" s="227" t="s">
        <v>8</v>
      </c>
      <c r="F7" s="16" t="s">
        <v>9</v>
      </c>
    </row>
    <row r="8" spans="1:7">
      <c r="A8" s="21" t="s">
        <v>32</v>
      </c>
      <c r="B8" s="22" t="s">
        <v>33</v>
      </c>
      <c r="C8" s="557">
        <v>1455.8</v>
      </c>
      <c r="D8" s="558"/>
      <c r="E8" s="23">
        <v>1</v>
      </c>
      <c r="F8" s="50">
        <f>IF(C8&gt;0,(C8*E8),0)</f>
        <v>1455.8</v>
      </c>
    </row>
    <row r="9" spans="1:7" ht="15" thickBot="1">
      <c r="A9" s="27"/>
      <c r="B9" s="28"/>
      <c r="C9" s="559"/>
      <c r="D9" s="560"/>
      <c r="E9" s="29" t="s">
        <v>10</v>
      </c>
      <c r="F9" s="30">
        <f>SUM(F8:F8)</f>
        <v>1455.8</v>
      </c>
    </row>
    <row r="10" spans="1:7" ht="15" thickBot="1">
      <c r="A10" s="13" t="s">
        <v>11</v>
      </c>
      <c r="B10" s="31"/>
      <c r="C10" s="32"/>
      <c r="D10" s="32"/>
      <c r="E10" s="32"/>
      <c r="F10" s="33"/>
    </row>
    <row r="11" spans="1:7" ht="15" thickBot="1">
      <c r="A11" s="226" t="s">
        <v>5</v>
      </c>
      <c r="B11" s="16" t="s">
        <v>2</v>
      </c>
      <c r="C11" s="569" t="s">
        <v>12</v>
      </c>
      <c r="D11" s="571"/>
      <c r="E11" s="227" t="s">
        <v>13</v>
      </c>
      <c r="F11" s="16" t="s">
        <v>9</v>
      </c>
    </row>
    <row r="12" spans="1:7">
      <c r="A12" s="17" t="str">
        <f>MATERIALES!B28</f>
        <v>BUSCHING HG 3/4" X 1/2"</v>
      </c>
      <c r="B12" s="113" t="str">
        <f>MATERIALES!C28</f>
        <v>UN</v>
      </c>
      <c r="C12" s="581">
        <f>MATERIALES!D28</f>
        <v>547</v>
      </c>
      <c r="D12" s="582"/>
      <c r="E12" s="23">
        <v>4</v>
      </c>
      <c r="F12" s="36">
        <f t="shared" ref="F12:F26" si="0">+C12*E12</f>
        <v>2188</v>
      </c>
    </row>
    <row r="13" spans="1:7">
      <c r="A13" s="21" t="str">
        <f>MATERIALES!B39</f>
        <v>CAJA PARA 2 MEDIDORES AGUA</v>
      </c>
      <c r="B13" s="26" t="str">
        <f>MATERIALES!C39</f>
        <v>UN</v>
      </c>
      <c r="C13" s="557">
        <f>MATERIALES!D39</f>
        <v>35000</v>
      </c>
      <c r="D13" s="558"/>
      <c r="E13" s="23">
        <v>1</v>
      </c>
      <c r="F13" s="38">
        <f t="shared" si="0"/>
        <v>35000</v>
      </c>
    </row>
    <row r="14" spans="1:7">
      <c r="A14" s="21" t="str">
        <f>MATERIALES!B47</f>
        <v>CINTA TEFLON</v>
      </c>
      <c r="B14" s="26" t="str">
        <f>MATERIALES!C47</f>
        <v>RL</v>
      </c>
      <c r="C14" s="557">
        <f>MATERIALES!D47</f>
        <v>1360</v>
      </c>
      <c r="D14" s="558"/>
      <c r="E14" s="23">
        <v>1</v>
      </c>
      <c r="F14" s="38">
        <f t="shared" si="0"/>
        <v>1360</v>
      </c>
    </row>
    <row r="15" spans="1:7">
      <c r="A15" s="21" t="str">
        <f>MATERIALES!B50</f>
        <v>CODO HG 3/4"</v>
      </c>
      <c r="B15" s="188" t="str">
        <f>MATERIALES!C50</f>
        <v>UN</v>
      </c>
      <c r="C15" s="557">
        <f>MATERIALES!D50</f>
        <v>400</v>
      </c>
      <c r="D15" s="558"/>
      <c r="E15" s="23">
        <v>1</v>
      </c>
      <c r="F15" s="38">
        <f t="shared" si="0"/>
        <v>400</v>
      </c>
    </row>
    <row r="16" spans="1:7">
      <c r="A16" s="21" t="str">
        <f>MATERIALES!B49</f>
        <v>CODO HG 1/2"</v>
      </c>
      <c r="B16" s="187" t="str">
        <f>MATERIALES!C49</f>
        <v>UN</v>
      </c>
      <c r="C16" s="557">
        <f>MATERIALES!D49</f>
        <v>400</v>
      </c>
      <c r="D16" s="558"/>
      <c r="E16" s="23">
        <v>1</v>
      </c>
      <c r="F16" s="38">
        <f t="shared" si="0"/>
        <v>400</v>
      </c>
      <c r="G16" s="25"/>
    </row>
    <row r="17" spans="1:6">
      <c r="A17" s="21" t="str">
        <f>MATERIALES!B87</f>
        <v>NIPLE DE 1/2" X 6"</v>
      </c>
      <c r="B17" s="188" t="str">
        <f>MATERIALES!C87</f>
        <v>UN</v>
      </c>
      <c r="C17" s="557">
        <f>MATERIALES!D87</f>
        <v>2345</v>
      </c>
      <c r="D17" s="558"/>
      <c r="E17" s="23">
        <v>1</v>
      </c>
      <c r="F17" s="38">
        <f t="shared" si="0"/>
        <v>2345</v>
      </c>
    </row>
    <row r="18" spans="1:6">
      <c r="A18" s="21" t="str">
        <f>MATERIALES!B88</f>
        <v>NIPLE HG 1/2" X 8"</v>
      </c>
      <c r="B18" s="188" t="str">
        <f>MATERIALES!C88</f>
        <v>UN</v>
      </c>
      <c r="C18" s="557">
        <f>MATERIALES!D88</f>
        <v>2500</v>
      </c>
      <c r="D18" s="558"/>
      <c r="E18" s="23">
        <v>4</v>
      </c>
      <c r="F18" s="38">
        <f t="shared" si="0"/>
        <v>10000</v>
      </c>
    </row>
    <row r="19" spans="1:6">
      <c r="A19" s="209" t="str">
        <f>MATERIALES!B89</f>
        <v>NIPLE HG 3/4" X 8"</v>
      </c>
      <c r="B19" s="210" t="str">
        <f>MATERIALES!C89</f>
        <v>UN</v>
      </c>
      <c r="C19" s="557">
        <f>MATERIALES!D89</f>
        <v>3249</v>
      </c>
      <c r="D19" s="558"/>
      <c r="E19" s="23">
        <v>1</v>
      </c>
      <c r="F19" s="38">
        <f t="shared" si="0"/>
        <v>3249</v>
      </c>
    </row>
    <row r="20" spans="1:6">
      <c r="A20" s="209" t="str">
        <f>MATERIALES!B102</f>
        <v>REGISTRO ANTIFRAUDE 1/2"</v>
      </c>
      <c r="B20" s="210" t="str">
        <f>MATERIALES!C102</f>
        <v>UN</v>
      </c>
      <c r="C20" s="557">
        <f>MATERIALES!D102</f>
        <v>25000</v>
      </c>
      <c r="D20" s="558"/>
      <c r="E20" s="23">
        <v>2</v>
      </c>
      <c r="F20" s="38">
        <f t="shared" si="0"/>
        <v>50000</v>
      </c>
    </row>
    <row r="21" spans="1:6">
      <c r="A21" s="209" t="str">
        <f>MATERIALES!B103</f>
        <v>REGISTRO BOLA DE 1/2</v>
      </c>
      <c r="B21" s="210" t="str">
        <f>MATERIALES!C103</f>
        <v>UN</v>
      </c>
      <c r="C21" s="557">
        <f>MATERIALES!D103</f>
        <v>7000</v>
      </c>
      <c r="D21" s="558"/>
      <c r="E21" s="23">
        <v>2</v>
      </c>
      <c r="F21" s="38">
        <f t="shared" si="0"/>
        <v>14000</v>
      </c>
    </row>
    <row r="22" spans="1:6">
      <c r="A22" s="209" t="str">
        <f>MATERIALES!B122</f>
        <v>TEE HG 3/4" X 1/2"</v>
      </c>
      <c r="B22" s="210" t="str">
        <f>MATERIALES!C122</f>
        <v>UN</v>
      </c>
      <c r="C22" s="557">
        <f>MATERIALES!D122</f>
        <v>2690</v>
      </c>
      <c r="D22" s="558"/>
      <c r="E22" s="23">
        <v>1</v>
      </c>
      <c r="F22" s="38">
        <f t="shared" si="0"/>
        <v>2690</v>
      </c>
    </row>
    <row r="23" spans="1:6">
      <c r="A23" s="209" t="str">
        <f>MATERIALES!B143</f>
        <v>TUBERÍA HG SCH 40 1/2"</v>
      </c>
      <c r="B23" s="210" t="str">
        <f>MATERIALES!C143</f>
        <v>ML</v>
      </c>
      <c r="C23" s="557">
        <f>MATERIALES!D143</f>
        <v>28033</v>
      </c>
      <c r="D23" s="558"/>
      <c r="E23" s="212">
        <v>0.8</v>
      </c>
      <c r="F23" s="38">
        <f t="shared" si="0"/>
        <v>22426.400000000001</v>
      </c>
    </row>
    <row r="24" spans="1:6">
      <c r="A24" s="209" t="str">
        <f>MATERIALES!B147</f>
        <v xml:space="preserve">TUBERIA PVC  PRESION DE 1/2" </v>
      </c>
      <c r="B24" s="211" t="str">
        <f>MATERIALES!C147</f>
        <v>ML</v>
      </c>
      <c r="C24" s="557">
        <f>MATERIALES!D147</f>
        <v>14380</v>
      </c>
      <c r="D24" s="558"/>
      <c r="E24" s="212">
        <v>0.2</v>
      </c>
      <c r="F24" s="38">
        <f t="shared" si="0"/>
        <v>2876</v>
      </c>
    </row>
    <row r="25" spans="1:6">
      <c r="A25" s="209" t="str">
        <f>MATERIALES!B148</f>
        <v xml:space="preserve">TUBERIA PVC  PRESION DE 3/4" </v>
      </c>
      <c r="B25" s="211" t="str">
        <f>MATERIALES!C148</f>
        <v>ML</v>
      </c>
      <c r="C25" s="557">
        <f>MATERIALES!D148</f>
        <v>19152</v>
      </c>
      <c r="D25" s="558"/>
      <c r="E25" s="212">
        <v>0.4</v>
      </c>
      <c r="F25" s="38">
        <f t="shared" si="0"/>
        <v>7660.8</v>
      </c>
    </row>
    <row r="26" spans="1:6">
      <c r="A26" s="209" t="str">
        <f>MATERIALES!B153</f>
        <v>UNIÓN HG 1/2"</v>
      </c>
      <c r="B26" s="210" t="str">
        <f>MATERIALES!C153</f>
        <v>UN</v>
      </c>
      <c r="C26" s="557">
        <f>MATERIALES!D153</f>
        <v>800</v>
      </c>
      <c r="D26" s="558"/>
      <c r="E26" s="23">
        <v>1</v>
      </c>
      <c r="F26" s="38">
        <f t="shared" si="0"/>
        <v>800</v>
      </c>
    </row>
    <row r="27" spans="1:6" ht="15" thickBot="1">
      <c r="A27" s="27"/>
      <c r="B27" s="39"/>
      <c r="C27" s="559"/>
      <c r="D27" s="560"/>
      <c r="E27" s="29" t="s">
        <v>10</v>
      </c>
      <c r="F27" s="30">
        <f>+ROUND(SUM(F12:F26),0)</f>
        <v>155395</v>
      </c>
    </row>
    <row r="28" spans="1:6" ht="15" thickBot="1">
      <c r="A28" s="518" t="s">
        <v>19</v>
      </c>
      <c r="B28" s="31"/>
      <c r="C28" s="31"/>
      <c r="D28" s="31"/>
      <c r="E28" s="31"/>
      <c r="F28" s="519"/>
    </row>
    <row r="29" spans="1:6" s="25" customFormat="1" ht="15" thickBot="1">
      <c r="A29" s="226" t="s">
        <v>20</v>
      </c>
      <c r="B29" s="16" t="s">
        <v>21</v>
      </c>
      <c r="C29" s="226" t="s">
        <v>22</v>
      </c>
      <c r="D29" s="16" t="s">
        <v>23</v>
      </c>
      <c r="E29" s="227" t="s">
        <v>8</v>
      </c>
      <c r="F29" s="16" t="s">
        <v>9</v>
      </c>
    </row>
    <row r="30" spans="1:6">
      <c r="A30" s="119" t="str">
        <f>'COSTO REAL MANO DE OBRA'!B7</f>
        <v>CUADRILLA A</v>
      </c>
      <c r="B30" s="120">
        <f>'COSTO REAL MANO DE OBRA'!D7</f>
        <v>68489</v>
      </c>
      <c r="C30" s="121">
        <f>'COSTO REAL MANO DE OBRA'!E10</f>
        <v>0.75</v>
      </c>
      <c r="D30" s="122">
        <f>'COSTO REAL MANO DE OBRA'!F7</f>
        <v>119855.75</v>
      </c>
      <c r="E30" s="40">
        <v>0.15</v>
      </c>
      <c r="F30" s="41">
        <f>IF(D30&gt;0,(D30*E30),0)</f>
        <v>17978.362499999999</v>
      </c>
    </row>
    <row r="31" spans="1:6">
      <c r="A31" s="21"/>
      <c r="B31" s="38"/>
      <c r="C31" s="42"/>
      <c r="D31" s="43"/>
      <c r="E31" s="44"/>
      <c r="F31" s="38">
        <f>IF(D31&gt;0,(D31/E31),0)</f>
        <v>0</v>
      </c>
    </row>
    <row r="32" spans="1:6" ht="15" thickBot="1">
      <c r="A32" s="27"/>
      <c r="B32" s="30"/>
      <c r="C32" s="46"/>
      <c r="D32" s="47"/>
      <c r="E32" s="29" t="s">
        <v>10</v>
      </c>
      <c r="F32" s="30">
        <f>ROUND(SUM(F30:F31),0)</f>
        <v>17978</v>
      </c>
    </row>
    <row r="33" spans="1:6" ht="15" thickBot="1">
      <c r="A33" s="561"/>
      <c r="B33" s="566" t="s">
        <v>25</v>
      </c>
      <c r="C33" s="567"/>
      <c r="D33" s="567"/>
      <c r="E33" s="568"/>
      <c r="F33" s="48">
        <f>+F32+F27+F9</f>
        <v>174828.79999999999</v>
      </c>
    </row>
    <row r="34" spans="1:6" ht="15" thickBot="1">
      <c r="A34" s="562"/>
      <c r="B34" s="569" t="s">
        <v>26</v>
      </c>
      <c r="C34" s="570"/>
      <c r="D34" s="570"/>
      <c r="E34" s="570"/>
      <c r="F34" s="571"/>
    </row>
    <row r="35" spans="1:6">
      <c r="A35" s="563"/>
      <c r="B35" s="572" t="s">
        <v>27</v>
      </c>
      <c r="C35" s="573"/>
      <c r="D35" s="573"/>
      <c r="E35" s="49">
        <v>0.1</v>
      </c>
      <c r="F35" s="50">
        <f>+F33*E35</f>
        <v>17482.88</v>
      </c>
    </row>
    <row r="36" spans="1:6">
      <c r="A36" s="564"/>
      <c r="B36" s="574" t="s">
        <v>28</v>
      </c>
      <c r="C36" s="575"/>
      <c r="D36" s="575"/>
      <c r="E36" s="51">
        <v>0.05</v>
      </c>
      <c r="F36" s="24">
        <f>+F33*E36</f>
        <v>8741.44</v>
      </c>
    </row>
    <row r="37" spans="1:6" ht="15" thickBot="1">
      <c r="A37" s="564"/>
      <c r="B37" s="576" t="s">
        <v>29</v>
      </c>
      <c r="C37" s="577"/>
      <c r="D37" s="577"/>
      <c r="E37" s="52">
        <v>0.05</v>
      </c>
      <c r="F37" s="53">
        <f>+F33*E37</f>
        <v>8741.44</v>
      </c>
    </row>
    <row r="38" spans="1:6" ht="15" thickBot="1">
      <c r="A38" s="564"/>
      <c r="B38" s="578" t="s">
        <v>30</v>
      </c>
      <c r="C38" s="579"/>
      <c r="D38" s="579"/>
      <c r="E38" s="580"/>
      <c r="F38" s="48">
        <f>SUM(F35:F37)</f>
        <v>34965.760000000002</v>
      </c>
    </row>
    <row r="39" spans="1:6" ht="16.2" thickBot="1">
      <c r="A39" s="565"/>
      <c r="B39" s="578" t="s">
        <v>31</v>
      </c>
      <c r="C39" s="579"/>
      <c r="D39" s="579"/>
      <c r="E39" s="580"/>
      <c r="F39" s="54">
        <f>+ROUND(SUM(F33+F38),0)</f>
        <v>209795</v>
      </c>
    </row>
    <row r="40" spans="1:6">
      <c r="A40" s="1"/>
    </row>
    <row r="44" spans="1:6">
      <c r="B44" s="55"/>
      <c r="C44" s="55"/>
    </row>
    <row r="45" spans="1:6">
      <c r="B45" s="55"/>
      <c r="C45" s="55"/>
    </row>
    <row r="47" spans="1:6">
      <c r="B47" s="55"/>
    </row>
    <row r="48" spans="1:6">
      <c r="B48" s="55"/>
    </row>
    <row r="50" spans="2:2">
      <c r="B50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  <row r="63" spans="2:2">
      <c r="B63" s="55"/>
    </row>
  </sheetData>
  <mergeCells count="30">
    <mergeCell ref="C26:D26"/>
    <mergeCell ref="C17:D17"/>
    <mergeCell ref="C9:D9"/>
    <mergeCell ref="C11:D11"/>
    <mergeCell ref="C12:D12"/>
    <mergeCell ref="C13:D13"/>
    <mergeCell ref="C14:D14"/>
    <mergeCell ref="C15:D15"/>
    <mergeCell ref="C16:D16"/>
    <mergeCell ref="C18:D18"/>
    <mergeCell ref="A1:F2"/>
    <mergeCell ref="B4:F4"/>
    <mergeCell ref="C7:D7"/>
    <mergeCell ref="C8:D8"/>
    <mergeCell ref="C25:D25"/>
    <mergeCell ref="C24:D24"/>
    <mergeCell ref="C19:D19"/>
    <mergeCell ref="C20:D20"/>
    <mergeCell ref="C21:D21"/>
    <mergeCell ref="C22:D22"/>
    <mergeCell ref="C23:D23"/>
    <mergeCell ref="C27:D27"/>
    <mergeCell ref="A33:A39"/>
    <mergeCell ref="B33:E33"/>
    <mergeCell ref="B34:F34"/>
    <mergeCell ref="B35:D35"/>
    <mergeCell ref="B36:D36"/>
    <mergeCell ref="B37:D37"/>
    <mergeCell ref="B38:E38"/>
    <mergeCell ref="B39:E3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91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HF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3"/>
  <sheetViews>
    <sheetView view="pageBreakPreview" topLeftCell="B10" zoomScaleNormal="100" zoomScaleSheetLayoutView="100" workbookViewId="0">
      <selection activeCell="B24" sqref="B24"/>
    </sheetView>
  </sheetViews>
  <sheetFormatPr baseColWidth="10" defaultRowHeight="14.4"/>
  <cols>
    <col min="1" max="1" width="33.109375" bestFit="1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7" s="1" customFormat="1" ht="15" customHeight="1">
      <c r="A1" s="585" t="s">
        <v>0</v>
      </c>
      <c r="B1" s="586"/>
      <c r="C1" s="586"/>
      <c r="D1" s="586"/>
      <c r="E1" s="586"/>
      <c r="F1" s="587"/>
    </row>
    <row r="2" spans="1:7" s="1" customFormat="1" ht="15.75" customHeight="1" thickBot="1">
      <c r="A2" s="588"/>
      <c r="B2" s="589"/>
      <c r="C2" s="589"/>
      <c r="D2" s="589"/>
      <c r="E2" s="589"/>
      <c r="F2" s="590"/>
    </row>
    <row r="3" spans="1:7" ht="15" thickBot="1">
      <c r="A3" s="2" t="s">
        <v>1</v>
      </c>
      <c r="B3" s="3">
        <f>+PRESUPUESTO!A43</f>
        <v>6.05</v>
      </c>
      <c r="C3" s="4"/>
      <c r="D3" s="5"/>
      <c r="E3" s="6" t="s">
        <v>2</v>
      </c>
      <c r="F3" s="7" t="str">
        <f>+PRESUPUESTO!C43</f>
        <v>UN</v>
      </c>
    </row>
    <row r="4" spans="1:7" s="9" customFormat="1" ht="47.25" customHeight="1" thickBot="1">
      <c r="A4" s="8" t="s">
        <v>3</v>
      </c>
      <c r="B4" s="594" t="str">
        <f>+PRESUPUESTO!B43</f>
        <v>COMBO TREVI</v>
      </c>
      <c r="C4" s="594"/>
      <c r="D4" s="594"/>
      <c r="E4" s="594"/>
      <c r="F4" s="595"/>
    </row>
    <row r="5" spans="1:7" ht="15" thickBot="1">
      <c r="A5" s="10"/>
      <c r="B5" s="11"/>
      <c r="C5" s="11"/>
      <c r="D5" s="11"/>
      <c r="E5" s="11"/>
      <c r="F5" s="12"/>
    </row>
    <row r="6" spans="1:7" ht="15" thickBot="1">
      <c r="A6" s="134" t="s">
        <v>4</v>
      </c>
      <c r="B6" s="135"/>
      <c r="C6" s="135"/>
      <c r="D6" s="135"/>
      <c r="E6" s="135"/>
      <c r="F6" s="136"/>
    </row>
    <row r="7" spans="1:7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7">
      <c r="A8" s="87" t="s">
        <v>32</v>
      </c>
      <c r="B8" s="86" t="s">
        <v>33</v>
      </c>
      <c r="C8" s="598">
        <v>1000</v>
      </c>
      <c r="D8" s="599"/>
      <c r="E8" s="138">
        <v>1</v>
      </c>
      <c r="F8" s="156">
        <f>IF(C8&gt;0,(C8*E8),0)</f>
        <v>1000</v>
      </c>
    </row>
    <row r="9" spans="1:7">
      <c r="A9" s="165"/>
      <c r="B9" s="170"/>
      <c r="C9" s="629"/>
      <c r="D9" s="630"/>
      <c r="E9" s="171"/>
      <c r="F9" s="172">
        <f>IF(C9&gt;0,(C9*E9),0)</f>
        <v>0</v>
      </c>
    </row>
    <row r="10" spans="1:7">
      <c r="A10" s="87"/>
      <c r="B10" s="86"/>
      <c r="C10" s="598"/>
      <c r="D10" s="599"/>
      <c r="E10" s="138"/>
      <c r="F10" s="139">
        <f>IF(C10&gt;0,(C10/E10),0)</f>
        <v>0</v>
      </c>
    </row>
    <row r="11" spans="1:7">
      <c r="A11" s="87"/>
      <c r="B11" s="86"/>
      <c r="C11" s="598"/>
      <c r="D11" s="599"/>
      <c r="E11" s="138"/>
      <c r="F11" s="139">
        <f>IF(C11&gt;0,(C11/E11),0)</f>
        <v>0</v>
      </c>
    </row>
    <row r="12" spans="1:7">
      <c r="A12" s="87"/>
      <c r="B12" s="86"/>
      <c r="C12" s="598"/>
      <c r="D12" s="599"/>
      <c r="E12" s="138"/>
      <c r="F12" s="139">
        <f>IF(C12&gt;0,(C12/E12),0)</f>
        <v>0</v>
      </c>
      <c r="G12" s="25"/>
    </row>
    <row r="13" spans="1:7">
      <c r="A13" s="87"/>
      <c r="B13" s="86"/>
      <c r="C13" s="598"/>
      <c r="D13" s="599"/>
      <c r="E13" s="138"/>
      <c r="F13" s="139">
        <f>IF(C13&gt;0,(C13/E13),0)</f>
        <v>0</v>
      </c>
    </row>
    <row r="14" spans="1:7">
      <c r="A14" s="87"/>
      <c r="B14" s="69"/>
      <c r="C14" s="598"/>
      <c r="D14" s="599"/>
      <c r="E14" s="138"/>
      <c r="F14" s="139">
        <f>IF(C14&gt;0,(C14/E14),0)</f>
        <v>0</v>
      </c>
    </row>
    <row r="15" spans="1:7" ht="15" thickBot="1">
      <c r="A15" s="140"/>
      <c r="B15" s="141"/>
      <c r="C15" s="600"/>
      <c r="D15" s="601"/>
      <c r="E15" s="75" t="s">
        <v>10</v>
      </c>
      <c r="F15" s="76">
        <f>SUM(F8:F14)</f>
        <v>1000</v>
      </c>
    </row>
    <row r="16" spans="1:7" ht="15" thickBot="1">
      <c r="A16" s="134" t="s">
        <v>11</v>
      </c>
      <c r="B16" s="142"/>
      <c r="C16" s="143"/>
      <c r="D16" s="143"/>
      <c r="E16" s="143"/>
      <c r="F16" s="144"/>
    </row>
    <row r="17" spans="1:7" ht="15" thickBot="1">
      <c r="A17" s="229" t="s">
        <v>5</v>
      </c>
      <c r="B17" s="137" t="s">
        <v>2</v>
      </c>
      <c r="C17" s="610" t="s">
        <v>12</v>
      </c>
      <c r="D17" s="612"/>
      <c r="E17" s="230" t="s">
        <v>13</v>
      </c>
      <c r="F17" s="137" t="s">
        <v>9</v>
      </c>
    </row>
    <row r="18" spans="1:7">
      <c r="A18" s="85" t="str">
        <f>+MATERIALES!B54</f>
        <v>COMBO TREVI SIN INCRUSTACIONES</v>
      </c>
      <c r="B18" s="66" t="s">
        <v>105</v>
      </c>
      <c r="C18" s="624">
        <f>+MATERIALES!D54</f>
        <v>138000</v>
      </c>
      <c r="D18" s="625"/>
      <c r="E18" s="67">
        <v>1</v>
      </c>
      <c r="F18" s="68">
        <f t="shared" ref="F18:F24" si="0">+C18*E18</f>
        <v>138000</v>
      </c>
    </row>
    <row r="19" spans="1:7">
      <c r="A19" s="87" t="str">
        <f>+MATERIALES!B43</f>
        <v>CEMENTO BLANCO</v>
      </c>
      <c r="B19" s="69" t="s">
        <v>35</v>
      </c>
      <c r="C19" s="598">
        <f>+MATERIALES!D43</f>
        <v>37720</v>
      </c>
      <c r="D19" s="599"/>
      <c r="E19" s="70">
        <v>1.5</v>
      </c>
      <c r="F19" s="71">
        <f t="shared" si="0"/>
        <v>56580</v>
      </c>
    </row>
    <row r="20" spans="1:7">
      <c r="A20" s="87"/>
      <c r="B20" s="69"/>
      <c r="C20" s="598"/>
      <c r="D20" s="599"/>
      <c r="E20" s="70"/>
      <c r="F20" s="71">
        <f t="shared" si="0"/>
        <v>0</v>
      </c>
    </row>
    <row r="21" spans="1:7">
      <c r="A21" s="87"/>
      <c r="B21" s="86"/>
      <c r="C21" s="598"/>
      <c r="D21" s="599"/>
      <c r="E21" s="70"/>
      <c r="F21" s="71">
        <f t="shared" si="0"/>
        <v>0</v>
      </c>
    </row>
    <row r="22" spans="1:7">
      <c r="A22" s="87"/>
      <c r="B22" s="69"/>
      <c r="C22" s="598"/>
      <c r="D22" s="599"/>
      <c r="E22" s="70"/>
      <c r="F22" s="71">
        <f t="shared" si="0"/>
        <v>0</v>
      </c>
      <c r="G22" s="25"/>
    </row>
    <row r="23" spans="1:7">
      <c r="A23" s="87"/>
      <c r="B23" s="86"/>
      <c r="C23" s="598"/>
      <c r="D23" s="599"/>
      <c r="E23" s="70"/>
      <c r="F23" s="71">
        <f t="shared" si="0"/>
        <v>0</v>
      </c>
    </row>
    <row r="24" spans="1:7">
      <c r="A24" s="87"/>
      <c r="B24" s="86"/>
      <c r="C24" s="598"/>
      <c r="D24" s="599"/>
      <c r="E24" s="70"/>
      <c r="F24" s="71">
        <f t="shared" si="0"/>
        <v>0</v>
      </c>
    </row>
    <row r="25" spans="1:7" ht="15" thickBot="1">
      <c r="A25" s="140"/>
      <c r="B25" s="145"/>
      <c r="C25" s="600"/>
      <c r="D25" s="601"/>
      <c r="E25" s="75" t="s">
        <v>10</v>
      </c>
      <c r="F25" s="76">
        <f>+ROUND(SUM(F18:F24),0)</f>
        <v>194580</v>
      </c>
    </row>
    <row r="26" spans="1:7" ht="15" thickBot="1">
      <c r="A26" s="134" t="s">
        <v>19</v>
      </c>
      <c r="B26" s="142"/>
      <c r="C26" s="143"/>
      <c r="D26" s="143"/>
      <c r="E26" s="143"/>
      <c r="F26" s="144"/>
    </row>
    <row r="27" spans="1:7" s="25" customFormat="1" ht="15" thickBot="1">
      <c r="A27" s="229" t="s">
        <v>20</v>
      </c>
      <c r="B27" s="137" t="s">
        <v>21</v>
      </c>
      <c r="C27" s="229" t="s">
        <v>22</v>
      </c>
      <c r="D27" s="137" t="s">
        <v>23</v>
      </c>
      <c r="E27" s="230" t="s">
        <v>8</v>
      </c>
      <c r="F27" s="137" t="s">
        <v>9</v>
      </c>
    </row>
    <row r="28" spans="1:7">
      <c r="A28" s="501" t="str">
        <f>+'COSTO REAL MANO DE OBRA'!B8</f>
        <v>CUADRILLA BB INSTALACIONES</v>
      </c>
      <c r="B28" s="502">
        <f>+'COSTO REAL MANO DE OBRA'!D8</f>
        <v>75337.900000000009</v>
      </c>
      <c r="C28" s="503">
        <v>0.75</v>
      </c>
      <c r="D28" s="504">
        <f>+'COSTO REAL MANO DE OBRA'!F8</f>
        <v>131841.32500000001</v>
      </c>
      <c r="E28" s="505">
        <v>8.8999999999999996E-2</v>
      </c>
      <c r="F28" s="506">
        <f>IF(D28&gt;0,(D28*E28),0)</f>
        <v>11733.877925000001</v>
      </c>
    </row>
    <row r="29" spans="1:7">
      <c r="A29" s="165"/>
      <c r="B29" s="177"/>
      <c r="C29" s="178"/>
      <c r="D29" s="179"/>
      <c r="E29" s="180"/>
      <c r="F29" s="71">
        <f>IF(D29&gt;0,(D29/E29),0)</f>
        <v>0</v>
      </c>
    </row>
    <row r="30" spans="1:7">
      <c r="A30" s="87"/>
      <c r="B30" s="71"/>
      <c r="C30" s="148"/>
      <c r="D30" s="149"/>
      <c r="E30" s="150"/>
      <c r="F30" s="151">
        <f>IF(D30&gt;0,(D30/E30),0)</f>
        <v>0</v>
      </c>
    </row>
    <row r="31" spans="1:7">
      <c r="A31" s="87"/>
      <c r="B31" s="71"/>
      <c r="C31" s="148"/>
      <c r="D31" s="149"/>
      <c r="E31" s="150"/>
      <c r="F31" s="71">
        <f>IF(D31&gt;0,(D31/E31),0)</f>
        <v>0</v>
      </c>
    </row>
    <row r="32" spans="1:7" ht="15" thickBot="1">
      <c r="A32" s="140"/>
      <c r="B32" s="76"/>
      <c r="C32" s="152"/>
      <c r="D32" s="153"/>
      <c r="E32" s="75" t="s">
        <v>10</v>
      </c>
      <c r="F32" s="76">
        <f>ROUND(SUM(F28:F31),0)</f>
        <v>11734</v>
      </c>
    </row>
    <row r="33" spans="1:6" ht="15" thickBot="1">
      <c r="A33" s="602"/>
      <c r="B33" s="607" t="s">
        <v>25</v>
      </c>
      <c r="C33" s="608"/>
      <c r="D33" s="608"/>
      <c r="E33" s="609"/>
      <c r="F33" s="154">
        <f>+F32+F25+F15</f>
        <v>207314</v>
      </c>
    </row>
    <row r="34" spans="1:6" ht="15" thickBot="1">
      <c r="A34" s="603"/>
      <c r="B34" s="610" t="s">
        <v>26</v>
      </c>
      <c r="C34" s="611"/>
      <c r="D34" s="611"/>
      <c r="E34" s="611"/>
      <c r="F34" s="612"/>
    </row>
    <row r="35" spans="1:6">
      <c r="A35" s="604"/>
      <c r="B35" s="613" t="s">
        <v>27</v>
      </c>
      <c r="C35" s="614"/>
      <c r="D35" s="614"/>
      <c r="E35" s="155">
        <v>0.1</v>
      </c>
      <c r="F35" s="156">
        <f>+F33*E35</f>
        <v>20731.400000000001</v>
      </c>
    </row>
    <row r="36" spans="1:6">
      <c r="A36" s="605"/>
      <c r="B36" s="615" t="s">
        <v>28</v>
      </c>
      <c r="C36" s="616"/>
      <c r="D36" s="616"/>
      <c r="E36" s="157">
        <v>0.05</v>
      </c>
      <c r="F36" s="139">
        <f>+F33*E36</f>
        <v>10365.700000000001</v>
      </c>
    </row>
    <row r="37" spans="1:6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10365.700000000001</v>
      </c>
    </row>
    <row r="38" spans="1:6" ht="15" thickBot="1">
      <c r="A38" s="605"/>
      <c r="B38" s="619" t="s">
        <v>30</v>
      </c>
      <c r="C38" s="620"/>
      <c r="D38" s="620"/>
      <c r="E38" s="621"/>
      <c r="F38" s="154">
        <f>SUM(F35:F37)</f>
        <v>41462.800000000003</v>
      </c>
    </row>
    <row r="39" spans="1:6" ht="16.2" thickBot="1">
      <c r="A39" s="606"/>
      <c r="B39" s="619" t="s">
        <v>31</v>
      </c>
      <c r="C39" s="620"/>
      <c r="D39" s="620"/>
      <c r="E39" s="621"/>
      <c r="F39" s="160">
        <f>+ROUND(SUM(F33+F38),0)</f>
        <v>248777</v>
      </c>
    </row>
    <row r="40" spans="1:6">
      <c r="A40" s="1"/>
    </row>
    <row r="44" spans="1:6">
      <c r="B44" s="55"/>
      <c r="C44" s="55"/>
    </row>
    <row r="45" spans="1:6">
      <c r="B45" s="55"/>
      <c r="C45" s="55"/>
    </row>
    <row r="47" spans="1:6">
      <c r="B47" s="55"/>
    </row>
    <row r="48" spans="1:6">
      <c r="B48" s="55"/>
    </row>
    <row r="50" spans="2:2">
      <c r="B50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  <row r="63" spans="2:2">
      <c r="B63" s="55"/>
    </row>
  </sheetData>
  <mergeCells count="28">
    <mergeCell ref="C10:D10"/>
    <mergeCell ref="A1:F2"/>
    <mergeCell ref="B4:F4"/>
    <mergeCell ref="C7:D7"/>
    <mergeCell ref="C8:D8"/>
    <mergeCell ref="C9:D9"/>
    <mergeCell ref="C23:D23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C22:D22"/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88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HF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3"/>
  <sheetViews>
    <sheetView view="pageBreakPreview" topLeftCell="A10" zoomScaleNormal="100" zoomScaleSheetLayoutView="100" workbookViewId="0">
      <selection activeCell="B24" sqref="B24"/>
    </sheetView>
  </sheetViews>
  <sheetFormatPr baseColWidth="10" defaultRowHeight="14.4"/>
  <cols>
    <col min="1" max="1" width="32.33203125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7" s="1" customFormat="1" ht="15" customHeight="1">
      <c r="A1" s="585" t="s">
        <v>0</v>
      </c>
      <c r="B1" s="586"/>
      <c r="C1" s="586"/>
      <c r="D1" s="586"/>
      <c r="E1" s="586"/>
      <c r="F1" s="587"/>
    </row>
    <row r="2" spans="1:7" s="1" customFormat="1" ht="15.75" customHeight="1" thickBot="1">
      <c r="A2" s="588"/>
      <c r="B2" s="589"/>
      <c r="C2" s="589"/>
      <c r="D2" s="589"/>
      <c r="E2" s="589"/>
      <c r="F2" s="590"/>
    </row>
    <row r="3" spans="1:7" ht="15" thickBot="1">
      <c r="A3" s="2" t="s">
        <v>1</v>
      </c>
      <c r="B3" s="3">
        <f>+PRESUPUESTO!A44</f>
        <v>6.06</v>
      </c>
      <c r="C3" s="4"/>
      <c r="D3" s="5"/>
      <c r="E3" s="6" t="s">
        <v>2</v>
      </c>
      <c r="F3" s="7" t="str">
        <f>+PRESUPUESTO!C44</f>
        <v>UN</v>
      </c>
    </row>
    <row r="4" spans="1:7" s="9" customFormat="1" ht="47.25" customHeight="1" thickBot="1">
      <c r="A4" s="8" t="s">
        <v>3</v>
      </c>
      <c r="B4" s="594" t="str">
        <f>+PRESUPUESTO!B44</f>
        <v>DUCHA</v>
      </c>
      <c r="C4" s="594"/>
      <c r="D4" s="594"/>
      <c r="E4" s="594"/>
      <c r="F4" s="595"/>
    </row>
    <row r="5" spans="1:7" ht="15" thickBot="1">
      <c r="A5" s="10"/>
      <c r="B5" s="11"/>
      <c r="C5" s="11"/>
      <c r="D5" s="11"/>
      <c r="E5" s="11"/>
      <c r="F5" s="12"/>
    </row>
    <row r="6" spans="1:7" ht="15" thickBot="1">
      <c r="A6" s="134" t="s">
        <v>4</v>
      </c>
      <c r="B6" s="135"/>
      <c r="C6" s="135"/>
      <c r="D6" s="135"/>
      <c r="E6" s="135"/>
      <c r="F6" s="136"/>
    </row>
    <row r="7" spans="1:7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7">
      <c r="A8" s="87"/>
      <c r="B8" s="86"/>
      <c r="C8" s="598"/>
      <c r="D8" s="599"/>
      <c r="E8" s="138"/>
      <c r="F8" s="156">
        <f>IF(C8&gt;0,(C8*E8),0)</f>
        <v>0</v>
      </c>
    </row>
    <row r="9" spans="1:7">
      <c r="A9" s="165"/>
      <c r="B9" s="170"/>
      <c r="C9" s="629"/>
      <c r="D9" s="630"/>
      <c r="E9" s="171"/>
      <c r="F9" s="172">
        <f>IF(C9&gt;0,(C9*E9),0)</f>
        <v>0</v>
      </c>
    </row>
    <row r="10" spans="1:7">
      <c r="A10" s="87"/>
      <c r="B10" s="86"/>
      <c r="C10" s="598"/>
      <c r="D10" s="599"/>
      <c r="E10" s="138"/>
      <c r="F10" s="139">
        <f>IF(C10&gt;0,(C10/E10),0)</f>
        <v>0</v>
      </c>
    </row>
    <row r="11" spans="1:7">
      <c r="A11" s="87"/>
      <c r="B11" s="86"/>
      <c r="C11" s="598"/>
      <c r="D11" s="599"/>
      <c r="E11" s="138"/>
      <c r="F11" s="139">
        <f>IF(C11&gt;0,(C11/E11),0)</f>
        <v>0</v>
      </c>
    </row>
    <row r="12" spans="1:7">
      <c r="A12" s="87"/>
      <c r="B12" s="86"/>
      <c r="C12" s="598"/>
      <c r="D12" s="599"/>
      <c r="E12" s="138"/>
      <c r="F12" s="139">
        <f>IF(C12&gt;0,(C12/E12),0)</f>
        <v>0</v>
      </c>
      <c r="G12" s="25"/>
    </row>
    <row r="13" spans="1:7">
      <c r="A13" s="87"/>
      <c r="B13" s="86"/>
      <c r="C13" s="598"/>
      <c r="D13" s="599"/>
      <c r="E13" s="138"/>
      <c r="F13" s="139">
        <f>IF(C13&gt;0,(C13/E13),0)</f>
        <v>0</v>
      </c>
    </row>
    <row r="14" spans="1:7">
      <c r="A14" s="87"/>
      <c r="B14" s="69"/>
      <c r="C14" s="598"/>
      <c r="D14" s="599"/>
      <c r="E14" s="138"/>
      <c r="F14" s="139">
        <f>IF(C14&gt;0,(C14/E14),0)</f>
        <v>0</v>
      </c>
    </row>
    <row r="15" spans="1:7" ht="15" thickBot="1">
      <c r="A15" s="140"/>
      <c r="B15" s="141"/>
      <c r="C15" s="600"/>
      <c r="D15" s="601"/>
      <c r="E15" s="75" t="s">
        <v>10</v>
      </c>
      <c r="F15" s="76">
        <f>SUM(F8:F14)</f>
        <v>0</v>
      </c>
    </row>
    <row r="16" spans="1:7" ht="15" thickBot="1">
      <c r="A16" s="134" t="s">
        <v>11</v>
      </c>
      <c r="B16" s="142"/>
      <c r="C16" s="143"/>
      <c r="D16" s="143"/>
      <c r="E16" s="143"/>
      <c r="F16" s="144"/>
    </row>
    <row r="17" spans="1:7" ht="15" thickBot="1">
      <c r="A17" s="229" t="s">
        <v>5</v>
      </c>
      <c r="B17" s="137" t="s">
        <v>2</v>
      </c>
      <c r="C17" s="610" t="s">
        <v>12</v>
      </c>
      <c r="D17" s="612"/>
      <c r="E17" s="230" t="s">
        <v>13</v>
      </c>
      <c r="F17" s="137" t="s">
        <v>9</v>
      </c>
    </row>
    <row r="18" spans="1:7">
      <c r="A18" s="173" t="str">
        <f>MATERIALES!B59</f>
        <v>DUCHA SENCILLA PISCIS 4"</v>
      </c>
      <c r="B18" s="197" t="str">
        <f>MATERIALES!C59</f>
        <v>UN</v>
      </c>
      <c r="C18" s="624">
        <f>MATERIALES!D59</f>
        <v>55600</v>
      </c>
      <c r="D18" s="625"/>
      <c r="E18" s="67">
        <v>1</v>
      </c>
      <c r="F18" s="68">
        <f t="shared" ref="F18:F24" si="0">+C18*E18</f>
        <v>55600</v>
      </c>
    </row>
    <row r="19" spans="1:7">
      <c r="A19" s="87"/>
      <c r="B19" s="69"/>
      <c r="C19" s="598"/>
      <c r="D19" s="599"/>
      <c r="E19" s="70"/>
      <c r="F19" s="71">
        <f t="shared" si="0"/>
        <v>0</v>
      </c>
    </row>
    <row r="20" spans="1:7">
      <c r="A20" s="87"/>
      <c r="B20" s="69"/>
      <c r="C20" s="598"/>
      <c r="D20" s="599"/>
      <c r="E20" s="70"/>
      <c r="F20" s="71">
        <f t="shared" si="0"/>
        <v>0</v>
      </c>
    </row>
    <row r="21" spans="1:7">
      <c r="A21" s="87"/>
      <c r="B21" s="86"/>
      <c r="C21" s="598"/>
      <c r="D21" s="599"/>
      <c r="E21" s="70"/>
      <c r="F21" s="71">
        <f t="shared" si="0"/>
        <v>0</v>
      </c>
    </row>
    <row r="22" spans="1:7">
      <c r="A22" s="87"/>
      <c r="B22" s="69"/>
      <c r="C22" s="598"/>
      <c r="D22" s="599"/>
      <c r="E22" s="70"/>
      <c r="F22" s="71">
        <f t="shared" si="0"/>
        <v>0</v>
      </c>
      <c r="G22" s="25"/>
    </row>
    <row r="23" spans="1:7">
      <c r="A23" s="87"/>
      <c r="B23" s="86"/>
      <c r="C23" s="598"/>
      <c r="D23" s="599"/>
      <c r="E23" s="70"/>
      <c r="F23" s="71">
        <f t="shared" si="0"/>
        <v>0</v>
      </c>
    </row>
    <row r="24" spans="1:7">
      <c r="A24" s="87"/>
      <c r="B24" s="86"/>
      <c r="C24" s="598"/>
      <c r="D24" s="599"/>
      <c r="E24" s="70"/>
      <c r="F24" s="71">
        <f t="shared" si="0"/>
        <v>0</v>
      </c>
    </row>
    <row r="25" spans="1:7" ht="15" thickBot="1">
      <c r="A25" s="140"/>
      <c r="B25" s="145"/>
      <c r="C25" s="600"/>
      <c r="D25" s="601"/>
      <c r="E25" s="75" t="s">
        <v>10</v>
      </c>
      <c r="F25" s="76">
        <f>+ROUND(SUM(F18:F24),0)</f>
        <v>55600</v>
      </c>
    </row>
    <row r="26" spans="1:7" ht="15" thickBot="1">
      <c r="A26" s="134" t="s">
        <v>19</v>
      </c>
      <c r="B26" s="142"/>
      <c r="C26" s="143"/>
      <c r="D26" s="143"/>
      <c r="E26" s="143"/>
      <c r="F26" s="144"/>
    </row>
    <row r="27" spans="1:7" s="25" customFormat="1" ht="15" thickBot="1">
      <c r="A27" s="229" t="s">
        <v>20</v>
      </c>
      <c r="B27" s="137" t="s">
        <v>21</v>
      </c>
      <c r="C27" s="229" t="s">
        <v>22</v>
      </c>
      <c r="D27" s="137" t="s">
        <v>23</v>
      </c>
      <c r="E27" s="230" t="s">
        <v>8</v>
      </c>
      <c r="F27" s="137" t="s">
        <v>9</v>
      </c>
    </row>
    <row r="28" spans="1:7">
      <c r="A28" s="501" t="str">
        <f>+'COSTO REAL MANO DE OBRA'!B8</f>
        <v>CUADRILLA BB INSTALACIONES</v>
      </c>
      <c r="B28" s="502">
        <f>+'COSTO REAL MANO DE OBRA'!D8</f>
        <v>75337.900000000009</v>
      </c>
      <c r="C28" s="503">
        <v>0.75</v>
      </c>
      <c r="D28" s="504">
        <f>+'COSTO REAL MANO DE OBRA'!F8</f>
        <v>131841.32500000001</v>
      </c>
      <c r="E28" s="505">
        <v>4.4999999999999998E-2</v>
      </c>
      <c r="F28" s="506">
        <f>IF(D28&gt;0,(D28*E28),0)</f>
        <v>5932.8596250000001</v>
      </c>
    </row>
    <row r="29" spans="1:7">
      <c r="A29" s="165"/>
      <c r="B29" s="177"/>
      <c r="C29" s="178"/>
      <c r="D29" s="179"/>
      <c r="E29" s="180"/>
      <c r="F29" s="71">
        <f>IF(D29&gt;0,(D29/E29),0)</f>
        <v>0</v>
      </c>
    </row>
    <row r="30" spans="1:7">
      <c r="A30" s="87"/>
      <c r="B30" s="71"/>
      <c r="C30" s="148"/>
      <c r="D30" s="149"/>
      <c r="E30" s="150"/>
      <c r="F30" s="151">
        <f>IF(D30&gt;0,(D30/E30),0)</f>
        <v>0</v>
      </c>
    </row>
    <row r="31" spans="1:7">
      <c r="A31" s="87"/>
      <c r="B31" s="71"/>
      <c r="C31" s="148"/>
      <c r="D31" s="149"/>
      <c r="E31" s="150"/>
      <c r="F31" s="71">
        <f>IF(D31&gt;0,(D31/E31),0)</f>
        <v>0</v>
      </c>
    </row>
    <row r="32" spans="1:7" ht="15" thickBot="1">
      <c r="A32" s="140"/>
      <c r="B32" s="76"/>
      <c r="C32" s="152"/>
      <c r="D32" s="153"/>
      <c r="E32" s="75" t="s">
        <v>10</v>
      </c>
      <c r="F32" s="76">
        <f>ROUND(SUM(F28:F31),0)</f>
        <v>5933</v>
      </c>
    </row>
    <row r="33" spans="1:6" ht="15" thickBot="1">
      <c r="A33" s="602"/>
      <c r="B33" s="607" t="s">
        <v>25</v>
      </c>
      <c r="C33" s="608"/>
      <c r="D33" s="608"/>
      <c r="E33" s="609"/>
      <c r="F33" s="154">
        <f>+F32+F25+F15</f>
        <v>61533</v>
      </c>
    </row>
    <row r="34" spans="1:6" ht="15" thickBot="1">
      <c r="A34" s="603"/>
      <c r="B34" s="610" t="s">
        <v>26</v>
      </c>
      <c r="C34" s="611"/>
      <c r="D34" s="611"/>
      <c r="E34" s="611"/>
      <c r="F34" s="612"/>
    </row>
    <row r="35" spans="1:6">
      <c r="A35" s="604"/>
      <c r="B35" s="613" t="s">
        <v>27</v>
      </c>
      <c r="C35" s="614"/>
      <c r="D35" s="614"/>
      <c r="E35" s="155">
        <v>0.1</v>
      </c>
      <c r="F35" s="156">
        <f>+F33*E35</f>
        <v>6153.3</v>
      </c>
    </row>
    <row r="36" spans="1:6">
      <c r="A36" s="605"/>
      <c r="B36" s="615" t="s">
        <v>28</v>
      </c>
      <c r="C36" s="616"/>
      <c r="D36" s="616"/>
      <c r="E36" s="157">
        <v>0.05</v>
      </c>
      <c r="F36" s="139">
        <f>+F33*E36</f>
        <v>3076.65</v>
      </c>
    </row>
    <row r="37" spans="1:6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3076.65</v>
      </c>
    </row>
    <row r="38" spans="1:6" ht="15" thickBot="1">
      <c r="A38" s="605"/>
      <c r="B38" s="619" t="s">
        <v>30</v>
      </c>
      <c r="C38" s="620"/>
      <c r="D38" s="620"/>
      <c r="E38" s="621"/>
      <c r="F38" s="154">
        <f>SUM(F35:F37)</f>
        <v>12306.6</v>
      </c>
    </row>
    <row r="39" spans="1:6" ht="16.2" thickBot="1">
      <c r="A39" s="606"/>
      <c r="B39" s="619" t="s">
        <v>31</v>
      </c>
      <c r="C39" s="620"/>
      <c r="D39" s="620"/>
      <c r="E39" s="621"/>
      <c r="F39" s="160">
        <f>+ROUND(SUM(F33+F38),0)</f>
        <v>73840</v>
      </c>
    </row>
    <row r="40" spans="1:6">
      <c r="A40" s="1"/>
    </row>
    <row r="44" spans="1:6">
      <c r="B44" s="55"/>
      <c r="C44" s="55"/>
    </row>
    <row r="45" spans="1:6">
      <c r="B45" s="55"/>
      <c r="C45" s="55"/>
    </row>
    <row r="47" spans="1:6">
      <c r="B47" s="55"/>
    </row>
    <row r="48" spans="1:6">
      <c r="B48" s="55"/>
    </row>
    <row r="50" spans="2:2">
      <c r="B50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  <row r="63" spans="2:2">
      <c r="B63" s="55"/>
    </row>
  </sheetData>
  <mergeCells count="28">
    <mergeCell ref="C10:D10"/>
    <mergeCell ref="A1:F2"/>
    <mergeCell ref="B4:F4"/>
    <mergeCell ref="C7:D7"/>
    <mergeCell ref="C8:D8"/>
    <mergeCell ref="C9:D9"/>
    <mergeCell ref="C23:D23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C22:D22"/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88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2"/>
  <sheetViews>
    <sheetView view="pageBreakPreview" topLeftCell="B1" zoomScaleNormal="100" zoomScaleSheetLayoutView="100" workbookViewId="0">
      <selection activeCell="B24" sqref="B24"/>
    </sheetView>
  </sheetViews>
  <sheetFormatPr baseColWidth="10" defaultRowHeight="14.4"/>
  <cols>
    <col min="1" max="1" width="25.88671875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7" s="1" customFormat="1" ht="15" customHeight="1">
      <c r="A1" s="585" t="s">
        <v>0</v>
      </c>
      <c r="B1" s="586"/>
      <c r="C1" s="586"/>
      <c r="D1" s="586"/>
      <c r="E1" s="586"/>
      <c r="F1" s="587"/>
    </row>
    <row r="2" spans="1:7" s="1" customFormat="1" ht="15.75" customHeight="1" thickBot="1">
      <c r="A2" s="588"/>
      <c r="B2" s="589"/>
      <c r="C2" s="589"/>
      <c r="D2" s="589"/>
      <c r="E2" s="589"/>
      <c r="F2" s="590"/>
    </row>
    <row r="3" spans="1:7" ht="15" thickBot="1">
      <c r="A3" s="2" t="s">
        <v>1</v>
      </c>
      <c r="B3" s="3" t="str">
        <f>+PRESUPUESTO!A14</f>
        <v>2.00</v>
      </c>
      <c r="C3" s="4"/>
      <c r="D3" s="5"/>
      <c r="E3" s="6" t="s">
        <v>2</v>
      </c>
      <c r="F3" s="7" t="str">
        <f>+PRESUPUESTO!C14</f>
        <v>M2</v>
      </c>
    </row>
    <row r="4" spans="1:7" s="9" customFormat="1" ht="47.25" customHeight="1" thickBot="1">
      <c r="A4" s="8" t="s">
        <v>3</v>
      </c>
      <c r="B4" s="591" t="str">
        <f>+PRESUPUESTO!B14</f>
        <v>LOCALIZACION TRAZADO Y REPLANTEO</v>
      </c>
      <c r="C4" s="592"/>
      <c r="D4" s="592"/>
      <c r="E4" s="592"/>
      <c r="F4" s="593"/>
    </row>
    <row r="5" spans="1:7" ht="15" thickBot="1">
      <c r="A5" s="10"/>
      <c r="B5" s="11"/>
      <c r="C5" s="11"/>
      <c r="D5" s="11"/>
      <c r="E5" s="11"/>
      <c r="F5" s="12"/>
    </row>
    <row r="6" spans="1:7" ht="15" thickBot="1">
      <c r="A6" s="13" t="s">
        <v>4</v>
      </c>
      <c r="B6" s="14"/>
      <c r="C6" s="14"/>
      <c r="D6" s="14"/>
      <c r="E6" s="14"/>
      <c r="F6" s="15"/>
    </row>
    <row r="7" spans="1:7" ht="15" thickBot="1">
      <c r="A7" s="466" t="s">
        <v>5</v>
      </c>
      <c r="B7" s="16" t="s">
        <v>6</v>
      </c>
      <c r="C7" s="569" t="s">
        <v>7</v>
      </c>
      <c r="D7" s="571"/>
      <c r="E7" s="467" t="s">
        <v>8</v>
      </c>
      <c r="F7" s="16" t="s">
        <v>9</v>
      </c>
    </row>
    <row r="8" spans="1:7">
      <c r="A8" s="17" t="str">
        <f>+EQUIPOS!B8</f>
        <v>EQUIPO DE TOPOGRAFIA</v>
      </c>
      <c r="B8" s="470" t="str">
        <f>+EQUIPOS!C8</f>
        <v>TOPOGRAFICO</v>
      </c>
      <c r="C8" s="581">
        <f>+EQUIPOS!D8</f>
        <v>11233.3333</v>
      </c>
      <c r="D8" s="582"/>
      <c r="E8" s="19">
        <v>0.15</v>
      </c>
      <c r="F8" s="20">
        <f>IF(C8&gt;0,(C8*E8),0)</f>
        <v>1684.9999949999999</v>
      </c>
    </row>
    <row r="9" spans="1:7">
      <c r="A9" s="21" t="s">
        <v>32</v>
      </c>
      <c r="B9" s="22" t="s">
        <v>33</v>
      </c>
      <c r="C9" s="557">
        <v>3081</v>
      </c>
      <c r="D9" s="558"/>
      <c r="E9" s="23">
        <v>1</v>
      </c>
      <c r="F9" s="24">
        <f t="shared" ref="F9:F14" si="0">IF(C9&gt;0,(C9/E9),0)</f>
        <v>3081</v>
      </c>
    </row>
    <row r="10" spans="1:7">
      <c r="A10" s="21"/>
      <c r="B10" s="22"/>
      <c r="C10" s="557"/>
      <c r="D10" s="558"/>
      <c r="E10" s="23"/>
      <c r="F10" s="24">
        <f t="shared" si="0"/>
        <v>0</v>
      </c>
    </row>
    <row r="11" spans="1:7">
      <c r="A11" s="21"/>
      <c r="B11" s="22"/>
      <c r="C11" s="557"/>
      <c r="D11" s="558"/>
      <c r="E11" s="23"/>
      <c r="F11" s="24">
        <f t="shared" si="0"/>
        <v>0</v>
      </c>
    </row>
    <row r="12" spans="1:7">
      <c r="A12" s="21"/>
      <c r="B12" s="22"/>
      <c r="C12" s="557"/>
      <c r="D12" s="558"/>
      <c r="E12" s="23"/>
      <c r="F12" s="24">
        <f t="shared" si="0"/>
        <v>0</v>
      </c>
      <c r="G12" s="25"/>
    </row>
    <row r="13" spans="1:7">
      <c r="A13" s="21"/>
      <c r="B13" s="22"/>
      <c r="C13" s="557"/>
      <c r="D13" s="558"/>
      <c r="E13" s="23"/>
      <c r="F13" s="24">
        <f t="shared" si="0"/>
        <v>0</v>
      </c>
    </row>
    <row r="14" spans="1:7">
      <c r="A14" s="21"/>
      <c r="B14" s="26"/>
      <c r="C14" s="557"/>
      <c r="D14" s="558"/>
      <c r="E14" s="23"/>
      <c r="F14" s="24">
        <f t="shared" si="0"/>
        <v>0</v>
      </c>
    </row>
    <row r="15" spans="1:7" ht="15" thickBot="1">
      <c r="A15" s="27"/>
      <c r="B15" s="28"/>
      <c r="C15" s="559"/>
      <c r="D15" s="560"/>
      <c r="E15" s="29" t="s">
        <v>10</v>
      </c>
      <c r="F15" s="30">
        <f>SUM(F8:F14)</f>
        <v>4765.9999950000001</v>
      </c>
    </row>
    <row r="16" spans="1:7" ht="15" thickBot="1">
      <c r="A16" s="13" t="s">
        <v>11</v>
      </c>
      <c r="B16" s="31"/>
      <c r="C16" s="32"/>
      <c r="D16" s="32"/>
      <c r="E16" s="32"/>
      <c r="F16" s="33"/>
    </row>
    <row r="17" spans="1:7" ht="15" thickBot="1">
      <c r="A17" s="466" t="s">
        <v>5</v>
      </c>
      <c r="B17" s="16" t="s">
        <v>2</v>
      </c>
      <c r="C17" s="569" t="s">
        <v>12</v>
      </c>
      <c r="D17" s="571"/>
      <c r="E17" s="467" t="s">
        <v>13</v>
      </c>
      <c r="F17" s="16" t="s">
        <v>9</v>
      </c>
    </row>
    <row r="18" spans="1:7">
      <c r="A18" s="17" t="str">
        <f>+MATERIALES!B63</f>
        <v>ESTACAS DE MADERA</v>
      </c>
      <c r="B18" s="468" t="str">
        <f>+MATERIALES!C63</f>
        <v>KG</v>
      </c>
      <c r="C18" s="581">
        <f>+MATERIALES!D63</f>
        <v>3000</v>
      </c>
      <c r="D18" s="582"/>
      <c r="E18" s="35">
        <v>0.5</v>
      </c>
      <c r="F18" s="36">
        <f t="shared" ref="F18:F24" si="1">+C18*E18</f>
        <v>1500</v>
      </c>
    </row>
    <row r="19" spans="1:7">
      <c r="A19" s="109" t="str">
        <f>+MATERIALES!B86</f>
        <v>MOJON DE CONCRETO</v>
      </c>
      <c r="B19" s="469" t="str">
        <f>+MATERIALES!C86</f>
        <v>UN</v>
      </c>
      <c r="C19" s="583">
        <f>+MATERIALES!D86</f>
        <v>7950</v>
      </c>
      <c r="D19" s="584"/>
      <c r="E19" s="37">
        <v>0.05</v>
      </c>
      <c r="F19" s="38">
        <f t="shared" si="1"/>
        <v>397.5</v>
      </c>
    </row>
    <row r="20" spans="1:7">
      <c r="A20" s="109" t="str">
        <f>+MATERIALES!B97</f>
        <v>PUNTILLA CON CABEZA 1"</v>
      </c>
      <c r="B20" s="469" t="str">
        <f>+MATERIALES!C97</f>
        <v>LB</v>
      </c>
      <c r="C20" s="583">
        <f>+MATERIALES!D97</f>
        <v>1600</v>
      </c>
      <c r="D20" s="584"/>
      <c r="E20" s="37">
        <v>0.01</v>
      </c>
      <c r="F20" s="38">
        <f t="shared" si="1"/>
        <v>16</v>
      </c>
    </row>
    <row r="21" spans="1:7">
      <c r="A21" s="21"/>
      <c r="B21" s="22"/>
      <c r="C21" s="557"/>
      <c r="D21" s="558"/>
      <c r="E21" s="37"/>
      <c r="F21" s="38">
        <f t="shared" si="1"/>
        <v>0</v>
      </c>
    </row>
    <row r="22" spans="1:7">
      <c r="A22" s="21"/>
      <c r="B22" s="26"/>
      <c r="C22" s="557"/>
      <c r="D22" s="558"/>
      <c r="E22" s="37"/>
      <c r="F22" s="38">
        <f t="shared" si="1"/>
        <v>0</v>
      </c>
      <c r="G22" s="25"/>
    </row>
    <row r="23" spans="1:7">
      <c r="A23" s="21"/>
      <c r="B23" s="22"/>
      <c r="C23" s="557"/>
      <c r="D23" s="558"/>
      <c r="E23" s="37"/>
      <c r="F23" s="38">
        <f t="shared" si="1"/>
        <v>0</v>
      </c>
    </row>
    <row r="24" spans="1:7">
      <c r="A24" s="21"/>
      <c r="B24" s="22"/>
      <c r="C24" s="557"/>
      <c r="D24" s="558"/>
      <c r="E24" s="37"/>
      <c r="F24" s="38">
        <f t="shared" si="1"/>
        <v>0</v>
      </c>
    </row>
    <row r="25" spans="1:7" ht="15" thickBot="1">
      <c r="A25" s="27"/>
      <c r="B25" s="39"/>
      <c r="C25" s="559"/>
      <c r="D25" s="560"/>
      <c r="E25" s="29" t="s">
        <v>10</v>
      </c>
      <c r="F25" s="30">
        <f>+ROUND(SUM(F18:F24),0)</f>
        <v>1914</v>
      </c>
    </row>
    <row r="26" spans="1:7" ht="15" thickBot="1">
      <c r="A26" s="13" t="s">
        <v>19</v>
      </c>
      <c r="B26" s="31"/>
      <c r="C26" s="32"/>
      <c r="D26" s="32"/>
      <c r="E26" s="32"/>
      <c r="F26" s="33"/>
    </row>
    <row r="27" spans="1:7" s="25" customFormat="1" ht="15" thickBot="1">
      <c r="A27" s="466" t="s">
        <v>20</v>
      </c>
      <c r="B27" s="16" t="s">
        <v>21</v>
      </c>
      <c r="C27" s="466" t="s">
        <v>22</v>
      </c>
      <c r="D27" s="16" t="s">
        <v>23</v>
      </c>
      <c r="E27" s="467" t="s">
        <v>8</v>
      </c>
      <c r="F27" s="16" t="s">
        <v>9</v>
      </c>
    </row>
    <row r="28" spans="1:7">
      <c r="A28" s="522" t="str">
        <f>+'COSTO REAL MANO DE OBRA'!B6</f>
        <v>COMISION DE TOPOGRAFIA</v>
      </c>
      <c r="B28" s="523">
        <f>+'COSTO REAL MANO DE OBRA'!D6</f>
        <v>161845.71429999999</v>
      </c>
      <c r="C28" s="524">
        <f>+'COSTO REAL MANO DE OBRA'!E6</f>
        <v>0.75</v>
      </c>
      <c r="D28" s="523">
        <f>+'COSTO REAL MANO DE OBRA'!F6</f>
        <v>283230.00002499996</v>
      </c>
      <c r="E28" s="514">
        <v>3.7999999999999999E-2</v>
      </c>
      <c r="F28" s="515">
        <v>11003</v>
      </c>
    </row>
    <row r="29" spans="1:7">
      <c r="A29" s="21"/>
      <c r="B29" s="38"/>
      <c r="C29" s="42"/>
      <c r="D29" s="43"/>
      <c r="E29" s="44"/>
      <c r="F29" s="38">
        <f>IF(D29&gt;0,(D29/E29),0)</f>
        <v>0</v>
      </c>
    </row>
    <row r="30" spans="1:7">
      <c r="A30" s="21"/>
      <c r="B30" s="38"/>
      <c r="C30" s="42"/>
      <c r="D30" s="43"/>
      <c r="E30" s="44"/>
      <c r="F30" s="45">
        <f>IF(D30&gt;0,(D30/E30),0)</f>
        <v>0</v>
      </c>
    </row>
    <row r="31" spans="1:7">
      <c r="A31" s="21"/>
      <c r="B31" s="38"/>
      <c r="C31" s="42"/>
      <c r="D31" s="43"/>
      <c r="E31" s="44"/>
      <c r="F31" s="38">
        <f>IF(D31&gt;0,(D31/E31),0)</f>
        <v>0</v>
      </c>
    </row>
    <row r="32" spans="1:7" ht="15" thickBot="1">
      <c r="A32" s="27"/>
      <c r="B32" s="30"/>
      <c r="C32" s="46"/>
      <c r="D32" s="47"/>
      <c r="E32" s="29" t="s">
        <v>10</v>
      </c>
      <c r="F32" s="30">
        <f>ROUND(SUM(F28:F31),0)</f>
        <v>11003</v>
      </c>
    </row>
    <row r="33" spans="1:6" ht="15" thickBot="1">
      <c r="A33" s="561"/>
      <c r="B33" s="566" t="s">
        <v>25</v>
      </c>
      <c r="C33" s="567"/>
      <c r="D33" s="567"/>
      <c r="E33" s="568"/>
      <c r="F33" s="48">
        <f>+F32+F25+F15</f>
        <v>17682.999994999998</v>
      </c>
    </row>
    <row r="34" spans="1:6" ht="15" thickBot="1">
      <c r="A34" s="562"/>
      <c r="B34" s="569" t="s">
        <v>26</v>
      </c>
      <c r="C34" s="570"/>
      <c r="D34" s="570"/>
      <c r="E34" s="570"/>
      <c r="F34" s="571"/>
    </row>
    <row r="35" spans="1:6">
      <c r="A35" s="563"/>
      <c r="B35" s="572" t="s">
        <v>27</v>
      </c>
      <c r="C35" s="573"/>
      <c r="D35" s="573"/>
      <c r="E35" s="49">
        <v>0.1</v>
      </c>
      <c r="F35" s="50">
        <f>+F33*E35</f>
        <v>1768.2999995</v>
      </c>
    </row>
    <row r="36" spans="1:6">
      <c r="A36" s="564"/>
      <c r="B36" s="574" t="s">
        <v>28</v>
      </c>
      <c r="C36" s="575"/>
      <c r="D36" s="575"/>
      <c r="E36" s="51">
        <v>0.05</v>
      </c>
      <c r="F36" s="24">
        <f>+F33*E36</f>
        <v>884.14999975000001</v>
      </c>
    </row>
    <row r="37" spans="1:6" ht="15" thickBot="1">
      <c r="A37" s="564"/>
      <c r="B37" s="576" t="s">
        <v>29</v>
      </c>
      <c r="C37" s="577"/>
      <c r="D37" s="577"/>
      <c r="E37" s="52">
        <v>0.05</v>
      </c>
      <c r="F37" s="53">
        <f>+F33*E37</f>
        <v>884.14999975000001</v>
      </c>
    </row>
    <row r="38" spans="1:6" ht="15" thickBot="1">
      <c r="A38" s="564"/>
      <c r="B38" s="578" t="s">
        <v>30</v>
      </c>
      <c r="C38" s="579"/>
      <c r="D38" s="579"/>
      <c r="E38" s="580"/>
      <c r="F38" s="48">
        <f>SUM(F35:F37)</f>
        <v>3536.599999</v>
      </c>
    </row>
    <row r="39" spans="1:6" ht="16.2" thickBot="1">
      <c r="A39" s="565"/>
      <c r="B39" s="578" t="s">
        <v>31</v>
      </c>
      <c r="C39" s="579"/>
      <c r="D39" s="579"/>
      <c r="E39" s="580"/>
      <c r="F39" s="54">
        <f>+ROUND(SUM(F33+F38),0)</f>
        <v>21220</v>
      </c>
    </row>
    <row r="43" spans="1:6">
      <c r="B43" s="55"/>
      <c r="C43" s="55"/>
    </row>
    <row r="44" spans="1:6">
      <c r="B44" s="55"/>
      <c r="C44" s="55"/>
    </row>
    <row r="46" spans="1:6">
      <c r="B46" s="55"/>
    </row>
    <row r="47" spans="1:6">
      <c r="B47" s="55"/>
    </row>
    <row r="49" spans="2:2">
      <c r="B49" s="55"/>
    </row>
    <row r="58" spans="2:2">
      <c r="B58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</sheetData>
  <mergeCells count="28">
    <mergeCell ref="C10:D10"/>
    <mergeCell ref="A1:F2"/>
    <mergeCell ref="B4:F4"/>
    <mergeCell ref="C7:D7"/>
    <mergeCell ref="C8:D8"/>
    <mergeCell ref="C9:D9"/>
    <mergeCell ref="C23:D23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C22:D22"/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94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3"/>
  <sheetViews>
    <sheetView view="pageBreakPreview" topLeftCell="A7" zoomScaleNormal="100" zoomScaleSheetLayoutView="100" workbookViewId="0">
      <selection activeCell="B24" sqref="B24"/>
    </sheetView>
  </sheetViews>
  <sheetFormatPr baseColWidth="10" defaultRowHeight="14.4"/>
  <cols>
    <col min="1" max="1" width="33.109375" bestFit="1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7" s="1" customFormat="1" ht="15" customHeight="1">
      <c r="A1" s="585" t="s">
        <v>0</v>
      </c>
      <c r="B1" s="586"/>
      <c r="C1" s="586"/>
      <c r="D1" s="586"/>
      <c r="E1" s="586"/>
      <c r="F1" s="587"/>
    </row>
    <row r="2" spans="1:7" s="1" customFormat="1" ht="15.75" customHeight="1" thickBot="1">
      <c r="A2" s="588"/>
      <c r="B2" s="589"/>
      <c r="C2" s="589"/>
      <c r="D2" s="589"/>
      <c r="E2" s="589"/>
      <c r="F2" s="590"/>
    </row>
    <row r="3" spans="1:7" ht="15" thickBot="1">
      <c r="A3" s="2" t="s">
        <v>1</v>
      </c>
      <c r="B3" s="3">
        <f>+PRESUPUESTO!A45</f>
        <v>6.07</v>
      </c>
      <c r="C3" s="4"/>
      <c r="D3" s="5"/>
      <c r="E3" s="6" t="s">
        <v>2</v>
      </c>
      <c r="F3" s="7" t="str">
        <f>+PRESUPUESTO!C45</f>
        <v>UN</v>
      </c>
    </row>
    <row r="4" spans="1:7" s="9" customFormat="1" ht="47.25" customHeight="1" thickBot="1">
      <c r="A4" s="8" t="s">
        <v>3</v>
      </c>
      <c r="B4" s="594" t="str">
        <f>+PRESUPUESTO!B45</f>
        <v>LLAVE DE LAVADERO</v>
      </c>
      <c r="C4" s="594"/>
      <c r="D4" s="594"/>
      <c r="E4" s="594"/>
      <c r="F4" s="595"/>
    </row>
    <row r="5" spans="1:7" ht="15" thickBot="1">
      <c r="A5" s="10"/>
      <c r="B5" s="11"/>
      <c r="C5" s="11"/>
      <c r="D5" s="11"/>
      <c r="E5" s="11"/>
      <c r="F5" s="12"/>
    </row>
    <row r="6" spans="1:7" ht="15" thickBot="1">
      <c r="A6" s="134" t="s">
        <v>4</v>
      </c>
      <c r="B6" s="135"/>
      <c r="C6" s="135"/>
      <c r="D6" s="135"/>
      <c r="E6" s="135"/>
      <c r="F6" s="136"/>
    </row>
    <row r="7" spans="1:7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7">
      <c r="A8" s="87" t="s">
        <v>32</v>
      </c>
      <c r="B8" s="86" t="s">
        <v>33</v>
      </c>
      <c r="C8" s="598">
        <v>600</v>
      </c>
      <c r="D8" s="599"/>
      <c r="E8" s="138">
        <v>1</v>
      </c>
      <c r="F8" s="156">
        <f>IF(C8&gt;0,(C8*E8),0)</f>
        <v>600</v>
      </c>
    </row>
    <row r="9" spans="1:7">
      <c r="A9" s="165"/>
      <c r="B9" s="170"/>
      <c r="C9" s="629"/>
      <c r="D9" s="630"/>
      <c r="E9" s="171"/>
      <c r="F9" s="172">
        <f>IF(C9&gt;0,(C9*E9),0)</f>
        <v>0</v>
      </c>
    </row>
    <row r="10" spans="1:7">
      <c r="A10" s="87"/>
      <c r="B10" s="86"/>
      <c r="C10" s="598"/>
      <c r="D10" s="599"/>
      <c r="E10" s="138"/>
      <c r="F10" s="139">
        <f>IF(C10&gt;0,(C10/E10),0)</f>
        <v>0</v>
      </c>
    </row>
    <row r="11" spans="1:7">
      <c r="A11" s="87"/>
      <c r="B11" s="86"/>
      <c r="C11" s="598"/>
      <c r="D11" s="599"/>
      <c r="E11" s="138"/>
      <c r="F11" s="139">
        <f>IF(C11&gt;0,(C11/E11),0)</f>
        <v>0</v>
      </c>
    </row>
    <row r="12" spans="1:7">
      <c r="A12" s="87"/>
      <c r="B12" s="86"/>
      <c r="C12" s="598"/>
      <c r="D12" s="599"/>
      <c r="E12" s="138"/>
      <c r="F12" s="139">
        <f>IF(C12&gt;0,(C12/E12),0)</f>
        <v>0</v>
      </c>
      <c r="G12" s="25"/>
    </row>
    <row r="13" spans="1:7">
      <c r="A13" s="87"/>
      <c r="B13" s="86"/>
      <c r="C13" s="598"/>
      <c r="D13" s="599"/>
      <c r="E13" s="138"/>
      <c r="F13" s="139">
        <f>IF(C13&gt;0,(C13/E13),0)</f>
        <v>0</v>
      </c>
    </row>
    <row r="14" spans="1:7">
      <c r="A14" s="87"/>
      <c r="B14" s="69"/>
      <c r="C14" s="598"/>
      <c r="D14" s="599"/>
      <c r="E14" s="138"/>
      <c r="F14" s="139">
        <f>IF(C14&gt;0,(C14/E14),0)</f>
        <v>0</v>
      </c>
    </row>
    <row r="15" spans="1:7" ht="15" thickBot="1">
      <c r="A15" s="140"/>
      <c r="B15" s="141"/>
      <c r="C15" s="600"/>
      <c r="D15" s="601"/>
      <c r="E15" s="75" t="s">
        <v>10</v>
      </c>
      <c r="F15" s="76">
        <f>SUM(F8:F14)</f>
        <v>600</v>
      </c>
    </row>
    <row r="16" spans="1:7" ht="15" thickBot="1">
      <c r="A16" s="134" t="s">
        <v>11</v>
      </c>
      <c r="B16" s="142"/>
      <c r="C16" s="143"/>
      <c r="D16" s="143"/>
      <c r="E16" s="143"/>
      <c r="F16" s="144"/>
    </row>
    <row r="17" spans="1:7" ht="15" thickBot="1">
      <c r="A17" s="229" t="s">
        <v>5</v>
      </c>
      <c r="B17" s="137" t="s">
        <v>2</v>
      </c>
      <c r="C17" s="610" t="s">
        <v>12</v>
      </c>
      <c r="D17" s="612"/>
      <c r="E17" s="230" t="s">
        <v>13</v>
      </c>
      <c r="F17" s="137" t="s">
        <v>9</v>
      </c>
    </row>
    <row r="18" spans="1:7">
      <c r="A18" s="85" t="str">
        <f>MATERIALES!B79</f>
        <v>LLAVE JARDIN LIVIANA SIN CROMAR</v>
      </c>
      <c r="B18" s="213" t="str">
        <f>MATERIALES!C79</f>
        <v>UN</v>
      </c>
      <c r="C18" s="624">
        <f>MATERIALES!D79</f>
        <v>6900</v>
      </c>
      <c r="D18" s="625"/>
      <c r="E18" s="67">
        <v>1</v>
      </c>
      <c r="F18" s="68">
        <f t="shared" ref="F18:F24" si="0">+C18*E18</f>
        <v>6900</v>
      </c>
    </row>
    <row r="19" spans="1:7">
      <c r="A19" s="87"/>
      <c r="B19" s="69"/>
      <c r="C19" s="598"/>
      <c r="D19" s="599"/>
      <c r="E19" s="70"/>
      <c r="F19" s="71">
        <f t="shared" si="0"/>
        <v>0</v>
      </c>
    </row>
    <row r="20" spans="1:7">
      <c r="A20" s="87"/>
      <c r="B20" s="69"/>
      <c r="C20" s="598"/>
      <c r="D20" s="599"/>
      <c r="E20" s="70"/>
      <c r="F20" s="71">
        <f t="shared" si="0"/>
        <v>0</v>
      </c>
    </row>
    <row r="21" spans="1:7">
      <c r="A21" s="87"/>
      <c r="B21" s="86"/>
      <c r="C21" s="598"/>
      <c r="D21" s="599"/>
      <c r="E21" s="70"/>
      <c r="F21" s="71">
        <f t="shared" si="0"/>
        <v>0</v>
      </c>
    </row>
    <row r="22" spans="1:7">
      <c r="A22" s="87"/>
      <c r="B22" s="69"/>
      <c r="C22" s="598"/>
      <c r="D22" s="599"/>
      <c r="E22" s="70"/>
      <c r="F22" s="71">
        <f t="shared" si="0"/>
        <v>0</v>
      </c>
      <c r="G22" s="25"/>
    </row>
    <row r="23" spans="1:7">
      <c r="A23" s="87"/>
      <c r="B23" s="86"/>
      <c r="C23" s="598"/>
      <c r="D23" s="599"/>
      <c r="E23" s="70"/>
      <c r="F23" s="71">
        <f t="shared" si="0"/>
        <v>0</v>
      </c>
    </row>
    <row r="24" spans="1:7">
      <c r="A24" s="87"/>
      <c r="B24" s="86"/>
      <c r="C24" s="598"/>
      <c r="D24" s="599"/>
      <c r="E24" s="70"/>
      <c r="F24" s="71">
        <f t="shared" si="0"/>
        <v>0</v>
      </c>
    </row>
    <row r="25" spans="1:7" ht="15" thickBot="1">
      <c r="A25" s="140"/>
      <c r="B25" s="145"/>
      <c r="C25" s="600"/>
      <c r="D25" s="601"/>
      <c r="E25" s="75" t="s">
        <v>10</v>
      </c>
      <c r="F25" s="76">
        <f>+ROUND(SUM(F18:F24),0)</f>
        <v>6900</v>
      </c>
    </row>
    <row r="26" spans="1:7" ht="15" thickBot="1">
      <c r="A26" s="134" t="s">
        <v>19</v>
      </c>
      <c r="B26" s="142"/>
      <c r="C26" s="143"/>
      <c r="D26" s="143"/>
      <c r="E26" s="143"/>
      <c r="F26" s="144"/>
    </row>
    <row r="27" spans="1:7" s="25" customFormat="1" ht="15" thickBot="1">
      <c r="A27" s="229" t="s">
        <v>20</v>
      </c>
      <c r="B27" s="137" t="s">
        <v>21</v>
      </c>
      <c r="C27" s="229" t="s">
        <v>22</v>
      </c>
      <c r="D27" s="137" t="s">
        <v>23</v>
      </c>
      <c r="E27" s="230" t="s">
        <v>8</v>
      </c>
      <c r="F27" s="137" t="s">
        <v>9</v>
      </c>
    </row>
    <row r="28" spans="1:7">
      <c r="A28" s="501" t="str">
        <f>'COSTO REAL MANO DE OBRA'!B10</f>
        <v>AYUDANTE OBRERO</v>
      </c>
      <c r="B28" s="502">
        <f>'COSTO REAL MANO DE OBRA'!D10</f>
        <v>27730</v>
      </c>
      <c r="C28" s="503">
        <f>'COSTO REAL MANO DE OBRA'!E10</f>
        <v>0.75</v>
      </c>
      <c r="D28" s="504">
        <f>'COSTO REAL MANO DE OBRA'!F10</f>
        <v>48527.5</v>
      </c>
      <c r="E28" s="505">
        <v>1.7999999999999999E-2</v>
      </c>
      <c r="F28" s="506">
        <f>IF(D28&gt;0,(D28*E28),0)</f>
        <v>873.49499999999989</v>
      </c>
    </row>
    <row r="29" spans="1:7">
      <c r="A29" s="165"/>
      <c r="B29" s="177"/>
      <c r="C29" s="178"/>
      <c r="D29" s="179"/>
      <c r="E29" s="180"/>
      <c r="F29" s="71">
        <f>IF(D29&gt;0,(D29/E29),0)</f>
        <v>0</v>
      </c>
    </row>
    <row r="30" spans="1:7">
      <c r="A30" s="87"/>
      <c r="B30" s="71"/>
      <c r="C30" s="148"/>
      <c r="D30" s="149"/>
      <c r="E30" s="150"/>
      <c r="F30" s="151">
        <f>IF(D30&gt;0,(D30/E30),0)</f>
        <v>0</v>
      </c>
    </row>
    <row r="31" spans="1:7">
      <c r="A31" s="87"/>
      <c r="B31" s="71"/>
      <c r="C31" s="148"/>
      <c r="D31" s="149"/>
      <c r="E31" s="150"/>
      <c r="F31" s="71">
        <f>IF(D31&gt;0,(D31/E31),0)</f>
        <v>0</v>
      </c>
    </row>
    <row r="32" spans="1:7" ht="15" thickBot="1">
      <c r="A32" s="140"/>
      <c r="B32" s="76"/>
      <c r="C32" s="152"/>
      <c r="D32" s="153"/>
      <c r="E32" s="75" t="s">
        <v>10</v>
      </c>
      <c r="F32" s="76">
        <f>ROUND(SUM(F28:F31),0)</f>
        <v>873</v>
      </c>
    </row>
    <row r="33" spans="1:6" ht="15" thickBot="1">
      <c r="A33" s="602"/>
      <c r="B33" s="607" t="s">
        <v>25</v>
      </c>
      <c r="C33" s="608"/>
      <c r="D33" s="608"/>
      <c r="E33" s="609"/>
      <c r="F33" s="154">
        <f>+F32+F25+F15</f>
        <v>8373</v>
      </c>
    </row>
    <row r="34" spans="1:6" ht="15" thickBot="1">
      <c r="A34" s="603"/>
      <c r="B34" s="610" t="s">
        <v>26</v>
      </c>
      <c r="C34" s="611"/>
      <c r="D34" s="611"/>
      <c r="E34" s="611"/>
      <c r="F34" s="612"/>
    </row>
    <row r="35" spans="1:6">
      <c r="A35" s="604"/>
      <c r="B35" s="613" t="s">
        <v>27</v>
      </c>
      <c r="C35" s="614"/>
      <c r="D35" s="614"/>
      <c r="E35" s="155">
        <v>0.1</v>
      </c>
      <c r="F35" s="156">
        <f>+F33*E35</f>
        <v>837.30000000000007</v>
      </c>
    </row>
    <row r="36" spans="1:6">
      <c r="A36" s="605"/>
      <c r="B36" s="615" t="s">
        <v>28</v>
      </c>
      <c r="C36" s="616"/>
      <c r="D36" s="616"/>
      <c r="E36" s="157">
        <v>0.05</v>
      </c>
      <c r="F36" s="139">
        <f>+F33*E36</f>
        <v>418.65000000000003</v>
      </c>
    </row>
    <row r="37" spans="1:6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418.65000000000003</v>
      </c>
    </row>
    <row r="38" spans="1:6" ht="15" thickBot="1">
      <c r="A38" s="605"/>
      <c r="B38" s="619" t="s">
        <v>30</v>
      </c>
      <c r="C38" s="620"/>
      <c r="D38" s="620"/>
      <c r="E38" s="621"/>
      <c r="F38" s="154">
        <f>SUM(F35:F37)</f>
        <v>1674.6000000000001</v>
      </c>
    </row>
    <row r="39" spans="1:6" ht="16.2" thickBot="1">
      <c r="A39" s="606"/>
      <c r="B39" s="619" t="s">
        <v>31</v>
      </c>
      <c r="C39" s="620"/>
      <c r="D39" s="620"/>
      <c r="E39" s="621"/>
      <c r="F39" s="160">
        <f>+ROUND(SUM(F33+F38),0)</f>
        <v>10048</v>
      </c>
    </row>
    <row r="40" spans="1:6">
      <c r="A40" s="1"/>
    </row>
    <row r="44" spans="1:6">
      <c r="B44" s="55"/>
      <c r="C44" s="55"/>
    </row>
    <row r="45" spans="1:6">
      <c r="B45" s="55"/>
      <c r="C45" s="55"/>
    </row>
    <row r="47" spans="1:6">
      <c r="B47" s="55"/>
    </row>
    <row r="48" spans="1:6">
      <c r="B48" s="55"/>
    </row>
    <row r="50" spans="2:2">
      <c r="B50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  <row r="63" spans="2:2">
      <c r="B63" s="55"/>
    </row>
  </sheetData>
  <mergeCells count="28">
    <mergeCell ref="C10:D10"/>
    <mergeCell ref="A1:F2"/>
    <mergeCell ref="B4:F4"/>
    <mergeCell ref="C7:D7"/>
    <mergeCell ref="C8:D8"/>
    <mergeCell ref="C9:D9"/>
    <mergeCell ref="C23:D23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C22:D22"/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88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HF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3"/>
  <sheetViews>
    <sheetView view="pageBreakPreview" topLeftCell="B11" zoomScaleNormal="100" zoomScaleSheetLayoutView="100" workbookViewId="0">
      <selection activeCell="B24" sqref="B24"/>
    </sheetView>
  </sheetViews>
  <sheetFormatPr baseColWidth="10" defaultRowHeight="14.4"/>
  <cols>
    <col min="1" max="1" width="31" bestFit="1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7" s="1" customFormat="1" ht="15" customHeight="1">
      <c r="A1" s="585" t="s">
        <v>0</v>
      </c>
      <c r="B1" s="586"/>
      <c r="C1" s="586"/>
      <c r="D1" s="586"/>
      <c r="E1" s="586"/>
      <c r="F1" s="587"/>
    </row>
    <row r="2" spans="1:7" s="1" customFormat="1" ht="15.75" customHeight="1" thickBot="1">
      <c r="A2" s="588"/>
      <c r="B2" s="589"/>
      <c r="C2" s="589"/>
      <c r="D2" s="589"/>
      <c r="E2" s="589"/>
      <c r="F2" s="590"/>
    </row>
    <row r="3" spans="1:7" ht="15" thickBot="1">
      <c r="A3" s="2" t="s">
        <v>1</v>
      </c>
      <c r="B3" s="3">
        <f>+PRESUPUESTO!A46</f>
        <v>6.08</v>
      </c>
      <c r="C3" s="4"/>
      <c r="D3" s="5"/>
      <c r="E3" s="6" t="s">
        <v>2</v>
      </c>
      <c r="F3" s="7" t="str">
        <f>+PRESUPUESTO!C46</f>
        <v>UN</v>
      </c>
    </row>
    <row r="4" spans="1:7" s="9" customFormat="1" ht="47.25" customHeight="1" thickBot="1">
      <c r="A4" s="8" t="s">
        <v>3</v>
      </c>
      <c r="B4" s="594" t="str">
        <f>+PRESUPUESTO!B46</f>
        <v>LLAVE DE LAVAPLATOS</v>
      </c>
      <c r="C4" s="594"/>
      <c r="D4" s="594"/>
      <c r="E4" s="594"/>
      <c r="F4" s="595"/>
    </row>
    <row r="5" spans="1:7" ht="15" thickBot="1">
      <c r="A5" s="10"/>
      <c r="B5" s="11"/>
      <c r="C5" s="11"/>
      <c r="D5" s="11"/>
      <c r="E5" s="11"/>
      <c r="F5" s="12"/>
    </row>
    <row r="6" spans="1:7" ht="15" thickBot="1">
      <c r="A6" s="134" t="s">
        <v>4</v>
      </c>
      <c r="B6" s="135"/>
      <c r="C6" s="135"/>
      <c r="D6" s="135"/>
      <c r="E6" s="135"/>
      <c r="F6" s="136"/>
    </row>
    <row r="7" spans="1:7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7">
      <c r="A8" s="87" t="s">
        <v>32</v>
      </c>
      <c r="B8" s="86" t="s">
        <v>33</v>
      </c>
      <c r="C8" s="598">
        <v>600</v>
      </c>
      <c r="D8" s="599"/>
      <c r="E8" s="138">
        <v>1</v>
      </c>
      <c r="F8" s="156">
        <f>IF(C8&gt;0,(C8*E8),0)</f>
        <v>600</v>
      </c>
    </row>
    <row r="9" spans="1:7">
      <c r="A9" s="165"/>
      <c r="B9" s="170"/>
      <c r="C9" s="629"/>
      <c r="D9" s="630"/>
      <c r="E9" s="171"/>
      <c r="F9" s="172">
        <f>IF(C9&gt;0,(C9*E9),0)</f>
        <v>0</v>
      </c>
    </row>
    <row r="10" spans="1:7">
      <c r="A10" s="87"/>
      <c r="B10" s="86"/>
      <c r="C10" s="598"/>
      <c r="D10" s="599"/>
      <c r="E10" s="138"/>
      <c r="F10" s="139">
        <f>IF(C10&gt;0,(C10/E10),0)</f>
        <v>0</v>
      </c>
    </row>
    <row r="11" spans="1:7">
      <c r="A11" s="87"/>
      <c r="B11" s="86"/>
      <c r="C11" s="598"/>
      <c r="D11" s="599"/>
      <c r="E11" s="138"/>
      <c r="F11" s="139">
        <f>IF(C11&gt;0,(C11/E11),0)</f>
        <v>0</v>
      </c>
    </row>
    <row r="12" spans="1:7">
      <c r="A12" s="87"/>
      <c r="B12" s="86"/>
      <c r="C12" s="598"/>
      <c r="D12" s="599"/>
      <c r="E12" s="138"/>
      <c r="F12" s="139">
        <f>IF(C12&gt;0,(C12/E12),0)</f>
        <v>0</v>
      </c>
      <c r="G12" s="25"/>
    </row>
    <row r="13" spans="1:7">
      <c r="A13" s="87"/>
      <c r="B13" s="86"/>
      <c r="C13" s="598"/>
      <c r="D13" s="599"/>
      <c r="E13" s="138"/>
      <c r="F13" s="139">
        <f>IF(C13&gt;0,(C13/E13),0)</f>
        <v>0</v>
      </c>
    </row>
    <row r="14" spans="1:7">
      <c r="A14" s="87"/>
      <c r="B14" s="69"/>
      <c r="C14" s="598"/>
      <c r="D14" s="599"/>
      <c r="E14" s="138"/>
      <c r="F14" s="139">
        <f>IF(C14&gt;0,(C14/E14),0)</f>
        <v>0</v>
      </c>
    </row>
    <row r="15" spans="1:7" ht="15" thickBot="1">
      <c r="A15" s="140"/>
      <c r="B15" s="141"/>
      <c r="C15" s="600"/>
      <c r="D15" s="601"/>
      <c r="E15" s="75" t="s">
        <v>10</v>
      </c>
      <c r="F15" s="76">
        <f>SUM(F8:F14)</f>
        <v>600</v>
      </c>
    </row>
    <row r="16" spans="1:7" ht="15" thickBot="1">
      <c r="A16" s="134" t="s">
        <v>11</v>
      </c>
      <c r="B16" s="142"/>
      <c r="C16" s="143"/>
      <c r="D16" s="143"/>
      <c r="E16" s="143"/>
      <c r="F16" s="144"/>
    </row>
    <row r="17" spans="1:7" ht="15" thickBot="1">
      <c r="A17" s="229" t="s">
        <v>5</v>
      </c>
      <c r="B17" s="137" t="s">
        <v>2</v>
      </c>
      <c r="C17" s="610" t="s">
        <v>12</v>
      </c>
      <c r="D17" s="612"/>
      <c r="E17" s="230" t="s">
        <v>13</v>
      </c>
      <c r="F17" s="137" t="s">
        <v>9</v>
      </c>
    </row>
    <row r="18" spans="1:7">
      <c r="A18" s="85" t="str">
        <f>MATERIALES!B78</f>
        <v>LLAVE JARDIN LIVIANA CROMADA</v>
      </c>
      <c r="B18" s="213" t="str">
        <f>MATERIALES!C78</f>
        <v>UN</v>
      </c>
      <c r="C18" s="624">
        <f>MATERIALES!D78</f>
        <v>8000</v>
      </c>
      <c r="D18" s="625"/>
      <c r="E18" s="67">
        <v>1</v>
      </c>
      <c r="F18" s="68">
        <f t="shared" ref="F18:F24" si="0">+C18*E18</f>
        <v>8000</v>
      </c>
    </row>
    <row r="19" spans="1:7">
      <c r="A19" s="87"/>
      <c r="B19" s="69"/>
      <c r="C19" s="598"/>
      <c r="D19" s="599"/>
      <c r="E19" s="70"/>
      <c r="F19" s="71">
        <f t="shared" si="0"/>
        <v>0</v>
      </c>
    </row>
    <row r="20" spans="1:7">
      <c r="A20" s="87"/>
      <c r="B20" s="69"/>
      <c r="C20" s="598"/>
      <c r="D20" s="599"/>
      <c r="E20" s="70"/>
      <c r="F20" s="71">
        <f t="shared" si="0"/>
        <v>0</v>
      </c>
    </row>
    <row r="21" spans="1:7">
      <c r="A21" s="87"/>
      <c r="B21" s="86"/>
      <c r="C21" s="598"/>
      <c r="D21" s="599"/>
      <c r="E21" s="70"/>
      <c r="F21" s="71">
        <f t="shared" si="0"/>
        <v>0</v>
      </c>
    </row>
    <row r="22" spans="1:7">
      <c r="A22" s="87"/>
      <c r="B22" s="69"/>
      <c r="C22" s="598"/>
      <c r="D22" s="599"/>
      <c r="E22" s="70"/>
      <c r="F22" s="71">
        <f t="shared" si="0"/>
        <v>0</v>
      </c>
      <c r="G22" s="25"/>
    </row>
    <row r="23" spans="1:7">
      <c r="A23" s="87"/>
      <c r="B23" s="86"/>
      <c r="C23" s="598"/>
      <c r="D23" s="599"/>
      <c r="E23" s="70"/>
      <c r="F23" s="71">
        <f t="shared" si="0"/>
        <v>0</v>
      </c>
    </row>
    <row r="24" spans="1:7">
      <c r="A24" s="87"/>
      <c r="B24" s="86"/>
      <c r="C24" s="598"/>
      <c r="D24" s="599"/>
      <c r="E24" s="70"/>
      <c r="F24" s="71">
        <f t="shared" si="0"/>
        <v>0</v>
      </c>
    </row>
    <row r="25" spans="1:7" ht="15" thickBot="1">
      <c r="A25" s="140"/>
      <c r="B25" s="145"/>
      <c r="C25" s="600"/>
      <c r="D25" s="601"/>
      <c r="E25" s="75" t="s">
        <v>10</v>
      </c>
      <c r="F25" s="76">
        <f>+ROUND(SUM(F18:F24),0)</f>
        <v>8000</v>
      </c>
    </row>
    <row r="26" spans="1:7" ht="15" thickBot="1">
      <c r="A26" s="134" t="s">
        <v>19</v>
      </c>
      <c r="B26" s="142"/>
      <c r="C26" s="143"/>
      <c r="D26" s="143"/>
      <c r="E26" s="143"/>
      <c r="F26" s="144"/>
    </row>
    <row r="27" spans="1:7" s="25" customFormat="1" ht="15" thickBot="1">
      <c r="A27" s="229" t="s">
        <v>20</v>
      </c>
      <c r="B27" s="137" t="s">
        <v>21</v>
      </c>
      <c r="C27" s="229" t="s">
        <v>22</v>
      </c>
      <c r="D27" s="137" t="s">
        <v>23</v>
      </c>
      <c r="E27" s="230" t="s">
        <v>8</v>
      </c>
      <c r="F27" s="137" t="s">
        <v>9</v>
      </c>
    </row>
    <row r="28" spans="1:7">
      <c r="A28" s="501" t="str">
        <f>'COSTO REAL MANO DE OBRA'!B10</f>
        <v>AYUDANTE OBRERO</v>
      </c>
      <c r="B28" s="502">
        <f>'COSTO REAL MANO DE OBRA'!D10</f>
        <v>27730</v>
      </c>
      <c r="C28" s="503">
        <f>'COSTO REAL MANO DE OBRA'!E10</f>
        <v>0.75</v>
      </c>
      <c r="D28" s="504">
        <f>'COSTO REAL MANO DE OBRA'!F10</f>
        <v>48527.5</v>
      </c>
      <c r="E28" s="505">
        <v>1.7999999999999999E-2</v>
      </c>
      <c r="F28" s="506">
        <f>IF(D28&gt;0,(D28*E28),0)</f>
        <v>873.49499999999989</v>
      </c>
    </row>
    <row r="29" spans="1:7">
      <c r="A29" s="165"/>
      <c r="B29" s="177"/>
      <c r="C29" s="178"/>
      <c r="D29" s="179"/>
      <c r="E29" s="180"/>
      <c r="F29" s="71">
        <f>IF(D29&gt;0,(D29/E29),0)</f>
        <v>0</v>
      </c>
    </row>
    <row r="30" spans="1:7">
      <c r="A30" s="87"/>
      <c r="B30" s="71"/>
      <c r="C30" s="148"/>
      <c r="D30" s="149"/>
      <c r="E30" s="150"/>
      <c r="F30" s="151">
        <f>IF(D30&gt;0,(D30/E30),0)</f>
        <v>0</v>
      </c>
    </row>
    <row r="31" spans="1:7">
      <c r="A31" s="87"/>
      <c r="B31" s="71"/>
      <c r="C31" s="148"/>
      <c r="D31" s="149"/>
      <c r="E31" s="150"/>
      <c r="F31" s="71">
        <f>IF(D31&gt;0,(D31/E31),0)</f>
        <v>0</v>
      </c>
    </row>
    <row r="32" spans="1:7" ht="15" thickBot="1">
      <c r="A32" s="140"/>
      <c r="B32" s="76"/>
      <c r="C32" s="152"/>
      <c r="D32" s="153"/>
      <c r="E32" s="75" t="s">
        <v>10</v>
      </c>
      <c r="F32" s="76">
        <f>ROUND(SUM(F28:F31),0)</f>
        <v>873</v>
      </c>
    </row>
    <row r="33" spans="1:6" ht="15" thickBot="1">
      <c r="A33" s="602"/>
      <c r="B33" s="607" t="s">
        <v>25</v>
      </c>
      <c r="C33" s="608"/>
      <c r="D33" s="608"/>
      <c r="E33" s="609"/>
      <c r="F33" s="154">
        <f>+F32+F25+F15</f>
        <v>9473</v>
      </c>
    </row>
    <row r="34" spans="1:6" ht="15" thickBot="1">
      <c r="A34" s="603"/>
      <c r="B34" s="610" t="s">
        <v>26</v>
      </c>
      <c r="C34" s="611"/>
      <c r="D34" s="611"/>
      <c r="E34" s="611"/>
      <c r="F34" s="612"/>
    </row>
    <row r="35" spans="1:6">
      <c r="A35" s="604"/>
      <c r="B35" s="613" t="s">
        <v>27</v>
      </c>
      <c r="C35" s="614"/>
      <c r="D35" s="614"/>
      <c r="E35" s="155">
        <v>0.1</v>
      </c>
      <c r="F35" s="156">
        <f>+F33*E35</f>
        <v>947.30000000000007</v>
      </c>
    </row>
    <row r="36" spans="1:6">
      <c r="A36" s="605"/>
      <c r="B36" s="615" t="s">
        <v>28</v>
      </c>
      <c r="C36" s="616"/>
      <c r="D36" s="616"/>
      <c r="E36" s="157">
        <v>0.05</v>
      </c>
      <c r="F36" s="139">
        <f>+F33*E36</f>
        <v>473.65000000000003</v>
      </c>
    </row>
    <row r="37" spans="1:6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473.65000000000003</v>
      </c>
    </row>
    <row r="38" spans="1:6" ht="15" thickBot="1">
      <c r="A38" s="605"/>
      <c r="B38" s="619" t="s">
        <v>30</v>
      </c>
      <c r="C38" s="620"/>
      <c r="D38" s="620"/>
      <c r="E38" s="621"/>
      <c r="F38" s="154">
        <f>SUM(F35:F37)</f>
        <v>1894.6000000000001</v>
      </c>
    </row>
    <row r="39" spans="1:6" ht="16.2" thickBot="1">
      <c r="A39" s="606"/>
      <c r="B39" s="619" t="s">
        <v>31</v>
      </c>
      <c r="C39" s="620"/>
      <c r="D39" s="620"/>
      <c r="E39" s="621"/>
      <c r="F39" s="160">
        <f>+ROUND(SUM(F33+F38),0)</f>
        <v>11368</v>
      </c>
    </row>
    <row r="40" spans="1:6">
      <c r="A40" s="1"/>
    </row>
    <row r="44" spans="1:6">
      <c r="B44" s="55"/>
      <c r="C44" s="55"/>
    </row>
    <row r="45" spans="1:6">
      <c r="B45" s="55"/>
      <c r="C45" s="55"/>
    </row>
    <row r="47" spans="1:6">
      <c r="B47" s="55"/>
    </row>
    <row r="48" spans="1:6">
      <c r="B48" s="55"/>
    </row>
    <row r="50" spans="2:2">
      <c r="B50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  <row r="63" spans="2:2">
      <c r="B63" s="55"/>
    </row>
  </sheetData>
  <mergeCells count="28">
    <mergeCell ref="C10:D10"/>
    <mergeCell ref="A1:F2"/>
    <mergeCell ref="B4:F4"/>
    <mergeCell ref="C7:D7"/>
    <mergeCell ref="C8:D8"/>
    <mergeCell ref="C9:D9"/>
    <mergeCell ref="C23:D23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C22:D22"/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90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HF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3"/>
  <sheetViews>
    <sheetView view="pageBreakPreview" topLeftCell="A10" zoomScaleNormal="100" zoomScaleSheetLayoutView="100" workbookViewId="0">
      <selection activeCell="B24" sqref="B24"/>
    </sheetView>
  </sheetViews>
  <sheetFormatPr baseColWidth="10" defaultRowHeight="14.4"/>
  <cols>
    <col min="1" max="1" width="32.5546875" bestFit="1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7" s="1" customFormat="1" ht="15" customHeight="1">
      <c r="A1" s="585" t="s">
        <v>0</v>
      </c>
      <c r="B1" s="586"/>
      <c r="C1" s="586"/>
      <c r="D1" s="586"/>
      <c r="E1" s="586"/>
      <c r="F1" s="587"/>
    </row>
    <row r="2" spans="1:7" s="1" customFormat="1" ht="15.75" customHeight="1" thickBot="1">
      <c r="A2" s="588"/>
      <c r="B2" s="589"/>
      <c r="C2" s="589"/>
      <c r="D2" s="589"/>
      <c r="E2" s="589"/>
      <c r="F2" s="590"/>
    </row>
    <row r="3" spans="1:7" ht="15" thickBot="1">
      <c r="A3" s="2" t="s">
        <v>1</v>
      </c>
      <c r="B3" s="118">
        <f>PRESUPUESTO!A47</f>
        <v>6.09</v>
      </c>
      <c r="C3" s="4"/>
      <c r="D3" s="5"/>
      <c r="E3" s="6" t="s">
        <v>2</v>
      </c>
      <c r="F3" s="7" t="str">
        <f>PRESUPUESTO!C47</f>
        <v>UN</v>
      </c>
    </row>
    <row r="4" spans="1:7" s="9" customFormat="1" ht="47.25" customHeight="1" thickBot="1">
      <c r="A4" s="8" t="s">
        <v>3</v>
      </c>
      <c r="B4" s="594" t="str">
        <f>PRESUPUESTO!B47</f>
        <v>CAJA DE INSPECCION 100 X 100</v>
      </c>
      <c r="C4" s="594"/>
      <c r="D4" s="594"/>
      <c r="E4" s="594"/>
      <c r="F4" s="595"/>
    </row>
    <row r="5" spans="1:7" ht="15" thickBot="1">
      <c r="A5" s="10"/>
      <c r="B5" s="11"/>
      <c r="C5" s="11"/>
      <c r="D5" s="11"/>
      <c r="E5" s="11"/>
      <c r="F5" s="12"/>
    </row>
    <row r="6" spans="1:7" ht="15" thickBot="1">
      <c r="A6" s="134" t="s">
        <v>4</v>
      </c>
      <c r="B6" s="135"/>
      <c r="C6" s="135"/>
      <c r="D6" s="135"/>
      <c r="E6" s="135"/>
      <c r="F6" s="136"/>
    </row>
    <row r="7" spans="1:7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7">
      <c r="A8" s="87" t="s">
        <v>32</v>
      </c>
      <c r="B8" s="86" t="s">
        <v>33</v>
      </c>
      <c r="C8" s="598">
        <v>600</v>
      </c>
      <c r="D8" s="599"/>
      <c r="E8" s="138">
        <v>1</v>
      </c>
      <c r="F8" s="156">
        <f>IF(C8&gt;0,(C8*E8),0)</f>
        <v>600</v>
      </c>
    </row>
    <row r="9" spans="1:7">
      <c r="A9" s="165"/>
      <c r="B9" s="170"/>
      <c r="C9" s="629"/>
      <c r="D9" s="630"/>
      <c r="E9" s="171"/>
      <c r="F9" s="172">
        <f>IF(C9&gt;0,(C9*E9),0)</f>
        <v>0</v>
      </c>
    </row>
    <row r="10" spans="1:7">
      <c r="A10" s="87"/>
      <c r="B10" s="86"/>
      <c r="C10" s="598"/>
      <c r="D10" s="599"/>
      <c r="E10" s="138"/>
      <c r="F10" s="139">
        <f>IF(C10&gt;0,(C10/E10),0)</f>
        <v>0</v>
      </c>
    </row>
    <row r="11" spans="1:7">
      <c r="A11" s="87"/>
      <c r="B11" s="86"/>
      <c r="C11" s="598"/>
      <c r="D11" s="599"/>
      <c r="E11" s="138"/>
      <c r="F11" s="139">
        <f>IF(C11&gt;0,(C11/E11),0)</f>
        <v>0</v>
      </c>
    </row>
    <row r="12" spans="1:7">
      <c r="A12" s="87"/>
      <c r="B12" s="86"/>
      <c r="C12" s="598"/>
      <c r="D12" s="599"/>
      <c r="E12" s="138"/>
      <c r="F12" s="139">
        <f>IF(C12&gt;0,(C12/E12),0)</f>
        <v>0</v>
      </c>
      <c r="G12" s="25"/>
    </row>
    <row r="13" spans="1:7">
      <c r="A13" s="87"/>
      <c r="B13" s="86"/>
      <c r="C13" s="598"/>
      <c r="D13" s="599"/>
      <c r="E13" s="138"/>
      <c r="F13" s="139">
        <f>IF(C13&gt;0,(C13/E13),0)</f>
        <v>0</v>
      </c>
    </row>
    <row r="14" spans="1:7">
      <c r="A14" s="87"/>
      <c r="B14" s="69"/>
      <c r="C14" s="598"/>
      <c r="D14" s="599"/>
      <c r="E14" s="138"/>
      <c r="F14" s="139">
        <f>IF(C14&gt;0,(C14/E14),0)</f>
        <v>0</v>
      </c>
    </row>
    <row r="15" spans="1:7" ht="15" thickBot="1">
      <c r="A15" s="140"/>
      <c r="B15" s="141"/>
      <c r="C15" s="600"/>
      <c r="D15" s="601"/>
      <c r="E15" s="75" t="s">
        <v>10</v>
      </c>
      <c r="F15" s="76">
        <f>SUM(F8:F14)</f>
        <v>600</v>
      </c>
    </row>
    <row r="16" spans="1:7" ht="15" thickBot="1">
      <c r="A16" s="134" t="s">
        <v>11</v>
      </c>
      <c r="B16" s="142"/>
      <c r="C16" s="143"/>
      <c r="D16" s="143"/>
      <c r="E16" s="143"/>
      <c r="F16" s="144"/>
    </row>
    <row r="17" spans="1:7" ht="15" thickBot="1">
      <c r="A17" s="229" t="s">
        <v>5</v>
      </c>
      <c r="B17" s="137" t="s">
        <v>2</v>
      </c>
      <c r="C17" s="610" t="s">
        <v>12</v>
      </c>
      <c r="D17" s="612"/>
      <c r="E17" s="230" t="s">
        <v>13</v>
      </c>
      <c r="F17" s="137" t="s">
        <v>9</v>
      </c>
    </row>
    <row r="18" spans="1:7">
      <c r="A18" s="459" t="str">
        <f>MATERIALES!B18</f>
        <v>ARENA DE PEÑA</v>
      </c>
      <c r="B18" s="213" t="str">
        <f>MATERIALES!C18</f>
        <v>M3</v>
      </c>
      <c r="C18" s="624">
        <f>MATERIALES!D18</f>
        <v>31700</v>
      </c>
      <c r="D18" s="625"/>
      <c r="E18" s="214">
        <v>0.22</v>
      </c>
      <c r="F18" s="68">
        <f t="shared" ref="F18:F24" si="0">+C18*E18</f>
        <v>6974</v>
      </c>
    </row>
    <row r="19" spans="1:7">
      <c r="A19" s="165" t="str">
        <f>MATERIALES!B20</f>
        <v>ARENA LAVADA DE RIO</v>
      </c>
      <c r="B19" s="69" t="str">
        <f>MATERIALES!C20</f>
        <v>M3</v>
      </c>
      <c r="C19" s="598">
        <f>MATERIALES!D20</f>
        <v>79500</v>
      </c>
      <c r="D19" s="599"/>
      <c r="E19" s="214">
        <v>0.91</v>
      </c>
      <c r="F19" s="71">
        <f t="shared" si="0"/>
        <v>72345</v>
      </c>
    </row>
    <row r="20" spans="1:7">
      <c r="A20" s="87" t="str">
        <f>MATERIALES!B44</f>
        <v>CEMENTO GRIS</v>
      </c>
      <c r="B20" s="69" t="str">
        <f>MATERIALES!C44</f>
        <v>BTO</v>
      </c>
      <c r="C20" s="598">
        <f>MATERIALES!D44</f>
        <v>21500</v>
      </c>
      <c r="D20" s="599"/>
      <c r="E20" s="214">
        <v>182.96</v>
      </c>
      <c r="F20" s="71">
        <f t="shared" si="0"/>
        <v>3933640</v>
      </c>
    </row>
    <row r="21" spans="1:7">
      <c r="A21" s="87" t="str">
        <f>MATERIALES!B67</f>
        <v>GRAVILLA COMUN DE RIO</v>
      </c>
      <c r="B21" s="204" t="str">
        <f>MATERIALES!C67</f>
        <v>M3</v>
      </c>
      <c r="C21" s="598">
        <f>MATERIALES!D67</f>
        <v>79500</v>
      </c>
      <c r="D21" s="599"/>
      <c r="E21" s="214">
        <v>0.51</v>
      </c>
      <c r="F21" s="71">
        <f t="shared" si="0"/>
        <v>40545</v>
      </c>
    </row>
    <row r="22" spans="1:7">
      <c r="A22" s="87" t="str">
        <f>MATERIALES!B73</f>
        <v>LADRILLO COMUN RECOCIDO</v>
      </c>
      <c r="B22" s="69" t="str">
        <f>MATERIALES!C73</f>
        <v>UN</v>
      </c>
      <c r="C22" s="598">
        <f>MATERIALES!D73</f>
        <v>500</v>
      </c>
      <c r="D22" s="599"/>
      <c r="E22" s="214">
        <v>236</v>
      </c>
      <c r="F22" s="71">
        <f t="shared" si="0"/>
        <v>118000</v>
      </c>
      <c r="G22" s="25"/>
    </row>
    <row r="23" spans="1:7">
      <c r="A23" s="87" t="str">
        <f>MATERIALES!B83</f>
        <v>MARCO Y CONTRAMARCO C.I 80X80</v>
      </c>
      <c r="B23" s="204" t="str">
        <f>MATERIALES!C83</f>
        <v>UN</v>
      </c>
      <c r="C23" s="598">
        <f>MATERIALES!D83</f>
        <v>159900</v>
      </c>
      <c r="D23" s="599"/>
      <c r="E23" s="214">
        <v>1</v>
      </c>
      <c r="F23" s="71">
        <f t="shared" si="0"/>
        <v>159900</v>
      </c>
    </row>
    <row r="24" spans="1:7">
      <c r="A24" s="87"/>
      <c r="B24" s="86"/>
      <c r="C24" s="598"/>
      <c r="D24" s="599"/>
      <c r="E24" s="70"/>
      <c r="F24" s="71">
        <f t="shared" si="0"/>
        <v>0</v>
      </c>
    </row>
    <row r="25" spans="1:7" ht="15" thickBot="1">
      <c r="A25" s="140"/>
      <c r="B25" s="145"/>
      <c r="C25" s="600"/>
      <c r="D25" s="601"/>
      <c r="E25" s="75" t="s">
        <v>10</v>
      </c>
      <c r="F25" s="76">
        <f>+ROUND(SUM(F18:F24),0)</f>
        <v>4331404</v>
      </c>
    </row>
    <row r="26" spans="1:7" ht="15" thickBot="1">
      <c r="A26" s="134" t="s">
        <v>19</v>
      </c>
      <c r="B26" s="142"/>
      <c r="C26" s="143"/>
      <c r="D26" s="143"/>
      <c r="E26" s="143"/>
      <c r="F26" s="144"/>
    </row>
    <row r="27" spans="1:7" s="25" customFormat="1" ht="15" thickBot="1">
      <c r="A27" s="229" t="s">
        <v>20</v>
      </c>
      <c r="B27" s="137" t="s">
        <v>21</v>
      </c>
      <c r="C27" s="229" t="s">
        <v>22</v>
      </c>
      <c r="D27" s="137" t="s">
        <v>23</v>
      </c>
      <c r="E27" s="230" t="s">
        <v>8</v>
      </c>
      <c r="F27" s="137" t="s">
        <v>9</v>
      </c>
    </row>
    <row r="28" spans="1:7">
      <c r="A28" s="501" t="str">
        <f>'COSTO REAL MANO DE OBRA'!B7</f>
        <v>CUADRILLA A</v>
      </c>
      <c r="B28" s="502">
        <f>'COSTO REAL MANO DE OBRA'!D7</f>
        <v>68489</v>
      </c>
      <c r="C28" s="503">
        <f>'COSTO REAL MANO DE OBRA'!E10</f>
        <v>0.75</v>
      </c>
      <c r="D28" s="504">
        <f>'COSTO REAL MANO DE OBRA'!F7</f>
        <v>119855.75</v>
      </c>
      <c r="E28" s="505">
        <v>0.9</v>
      </c>
      <c r="F28" s="506">
        <f>IF(D28&gt;0,(D28*E28),0)</f>
        <v>107870.175</v>
      </c>
    </row>
    <row r="29" spans="1:7">
      <c r="A29" s="165"/>
      <c r="B29" s="177"/>
      <c r="C29" s="178"/>
      <c r="D29" s="179"/>
      <c r="E29" s="180"/>
      <c r="F29" s="71">
        <f>IF(D29&gt;0,(D29/E29),0)</f>
        <v>0</v>
      </c>
    </row>
    <row r="30" spans="1:7">
      <c r="A30" s="87"/>
      <c r="B30" s="71"/>
      <c r="C30" s="148"/>
      <c r="D30" s="149"/>
      <c r="E30" s="150"/>
      <c r="F30" s="151">
        <f>IF(D30&gt;0,(D30/E30),0)</f>
        <v>0</v>
      </c>
    </row>
    <row r="31" spans="1:7">
      <c r="A31" s="87"/>
      <c r="B31" s="71"/>
      <c r="C31" s="148"/>
      <c r="D31" s="149"/>
      <c r="E31" s="150"/>
      <c r="F31" s="71">
        <f>IF(D31&gt;0,(D31/E31),0)</f>
        <v>0</v>
      </c>
    </row>
    <row r="32" spans="1:7" ht="15" thickBot="1">
      <c r="A32" s="140"/>
      <c r="B32" s="76"/>
      <c r="C32" s="152"/>
      <c r="D32" s="153"/>
      <c r="E32" s="75" t="s">
        <v>10</v>
      </c>
      <c r="F32" s="76">
        <f>ROUND(SUM(F28:F31),0)</f>
        <v>107870</v>
      </c>
    </row>
    <row r="33" spans="1:6" ht="15" thickBot="1">
      <c r="A33" s="602"/>
      <c r="B33" s="607" t="s">
        <v>25</v>
      </c>
      <c r="C33" s="608"/>
      <c r="D33" s="608"/>
      <c r="E33" s="609"/>
      <c r="F33" s="154">
        <f>+F32+F25+F15</f>
        <v>4439874</v>
      </c>
    </row>
    <row r="34" spans="1:6" ht="15" thickBot="1">
      <c r="A34" s="603"/>
      <c r="B34" s="610" t="s">
        <v>26</v>
      </c>
      <c r="C34" s="611"/>
      <c r="D34" s="611"/>
      <c r="E34" s="611"/>
      <c r="F34" s="612"/>
    </row>
    <row r="35" spans="1:6">
      <c r="A35" s="604"/>
      <c r="B35" s="613" t="s">
        <v>27</v>
      </c>
      <c r="C35" s="614"/>
      <c r="D35" s="614"/>
      <c r="E35" s="155">
        <v>0.1</v>
      </c>
      <c r="F35" s="156">
        <f>+F33*E35</f>
        <v>443987.4</v>
      </c>
    </row>
    <row r="36" spans="1:6">
      <c r="A36" s="605"/>
      <c r="B36" s="615" t="s">
        <v>28</v>
      </c>
      <c r="C36" s="616"/>
      <c r="D36" s="616"/>
      <c r="E36" s="157">
        <v>0.05</v>
      </c>
      <c r="F36" s="139">
        <f>+F33*E36</f>
        <v>221993.7</v>
      </c>
    </row>
    <row r="37" spans="1:6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221993.7</v>
      </c>
    </row>
    <row r="38" spans="1:6" ht="15" thickBot="1">
      <c r="A38" s="605"/>
      <c r="B38" s="619" t="s">
        <v>30</v>
      </c>
      <c r="C38" s="620"/>
      <c r="D38" s="620"/>
      <c r="E38" s="621"/>
      <c r="F38" s="154">
        <f>SUM(F35:F37)</f>
        <v>887974.8</v>
      </c>
    </row>
    <row r="39" spans="1:6" ht="16.2" thickBot="1">
      <c r="A39" s="606"/>
      <c r="B39" s="619" t="s">
        <v>31</v>
      </c>
      <c r="C39" s="620"/>
      <c r="D39" s="620"/>
      <c r="E39" s="621"/>
      <c r="F39" s="160">
        <f>+ROUND(SUM(F33+F38),0)</f>
        <v>5327849</v>
      </c>
    </row>
    <row r="40" spans="1:6">
      <c r="A40" s="1"/>
    </row>
    <row r="44" spans="1:6">
      <c r="B44" s="55"/>
      <c r="C44" s="55"/>
    </row>
    <row r="45" spans="1:6">
      <c r="B45" s="55"/>
      <c r="C45" s="55"/>
    </row>
    <row r="47" spans="1:6">
      <c r="B47" s="55"/>
    </row>
    <row r="48" spans="1:6">
      <c r="B48" s="55"/>
    </row>
    <row r="50" spans="2:2">
      <c r="B50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  <row r="63" spans="2:2">
      <c r="B63" s="55"/>
    </row>
  </sheetData>
  <mergeCells count="28"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  <mergeCell ref="C23:D23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C22:D22"/>
    <mergeCell ref="C10:D10"/>
    <mergeCell ref="A1:F2"/>
    <mergeCell ref="B4:F4"/>
    <mergeCell ref="C7:D7"/>
    <mergeCell ref="C8:D8"/>
    <mergeCell ref="C9:D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88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HF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2"/>
  <sheetViews>
    <sheetView view="pageBreakPreview" zoomScaleNormal="100" zoomScaleSheetLayoutView="100" workbookViewId="0">
      <selection activeCell="B24" sqref="B24"/>
    </sheetView>
  </sheetViews>
  <sheetFormatPr baseColWidth="10" defaultRowHeight="14.4"/>
  <cols>
    <col min="1" max="1" width="32.5546875" bestFit="1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7" s="1" customFormat="1" ht="15" customHeight="1">
      <c r="A1" s="585" t="s">
        <v>0</v>
      </c>
      <c r="B1" s="586"/>
      <c r="C1" s="586"/>
      <c r="D1" s="586"/>
      <c r="E1" s="586"/>
      <c r="F1" s="587"/>
    </row>
    <row r="2" spans="1:7" s="1" customFormat="1" ht="15.75" customHeight="1" thickBot="1">
      <c r="A2" s="588"/>
      <c r="B2" s="589"/>
      <c r="C2" s="589"/>
      <c r="D2" s="589"/>
      <c r="E2" s="589"/>
      <c r="F2" s="590"/>
    </row>
    <row r="3" spans="1:7" ht="15" thickBot="1">
      <c r="A3" s="2" t="s">
        <v>1</v>
      </c>
      <c r="B3" s="118">
        <f>PRESUPUESTO!A48</f>
        <v>6.1</v>
      </c>
      <c r="C3" s="4"/>
      <c r="D3" s="5"/>
      <c r="E3" s="6" t="s">
        <v>2</v>
      </c>
      <c r="F3" s="7" t="str">
        <f>PRESUPUESTO!C48</f>
        <v>UN</v>
      </c>
    </row>
    <row r="4" spans="1:7" s="9" customFormat="1" ht="47.25" customHeight="1" thickBot="1">
      <c r="A4" s="8" t="s">
        <v>3</v>
      </c>
      <c r="B4" s="594" t="str">
        <f>PRESUPUESTO!B48</f>
        <v>CAJA DE INSPECCION 80 X 80</v>
      </c>
      <c r="C4" s="594"/>
      <c r="D4" s="594"/>
      <c r="E4" s="594"/>
      <c r="F4" s="595"/>
    </row>
    <row r="5" spans="1:7" ht="15" thickBot="1">
      <c r="A5" s="10"/>
      <c r="B5" s="11"/>
      <c r="C5" s="11"/>
      <c r="D5" s="11"/>
      <c r="E5" s="11"/>
      <c r="F5" s="12"/>
    </row>
    <row r="6" spans="1:7" ht="15" thickBot="1">
      <c r="A6" s="134" t="s">
        <v>4</v>
      </c>
      <c r="B6" s="135"/>
      <c r="C6" s="135"/>
      <c r="D6" s="135"/>
      <c r="E6" s="135"/>
      <c r="F6" s="136"/>
    </row>
    <row r="7" spans="1:7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7">
      <c r="A8" s="87" t="s">
        <v>32</v>
      </c>
      <c r="B8" s="86" t="s">
        <v>33</v>
      </c>
      <c r="C8" s="598">
        <v>600</v>
      </c>
      <c r="D8" s="599"/>
      <c r="E8" s="138">
        <v>1</v>
      </c>
      <c r="F8" s="156">
        <f>IF(C8&gt;0,(C8*E8),0)</f>
        <v>600</v>
      </c>
    </row>
    <row r="9" spans="1:7">
      <c r="A9" s="165"/>
      <c r="B9" s="170"/>
      <c r="C9" s="629"/>
      <c r="D9" s="630"/>
      <c r="E9" s="171"/>
      <c r="F9" s="172">
        <f>IF(C9&gt;0,(C9*E9),0)</f>
        <v>0</v>
      </c>
    </row>
    <row r="10" spans="1:7">
      <c r="A10" s="87"/>
      <c r="B10" s="86"/>
      <c r="C10" s="598"/>
      <c r="D10" s="599"/>
      <c r="E10" s="138"/>
      <c r="F10" s="139">
        <f>IF(C10&gt;0,(C10/E10),0)</f>
        <v>0</v>
      </c>
    </row>
    <row r="11" spans="1:7">
      <c r="A11" s="87"/>
      <c r="B11" s="86"/>
      <c r="C11" s="598"/>
      <c r="D11" s="599"/>
      <c r="E11" s="138"/>
      <c r="F11" s="139">
        <f>IF(C11&gt;0,(C11/E11),0)</f>
        <v>0</v>
      </c>
    </row>
    <row r="12" spans="1:7">
      <c r="A12" s="87"/>
      <c r="B12" s="86"/>
      <c r="C12" s="598"/>
      <c r="D12" s="599"/>
      <c r="E12" s="138"/>
      <c r="F12" s="139">
        <f>IF(C12&gt;0,(C12/E12),0)</f>
        <v>0</v>
      </c>
      <c r="G12" s="25"/>
    </row>
    <row r="13" spans="1:7">
      <c r="A13" s="87"/>
      <c r="B13" s="86"/>
      <c r="C13" s="598"/>
      <c r="D13" s="599"/>
      <c r="E13" s="138"/>
      <c r="F13" s="139">
        <f>IF(C13&gt;0,(C13/E13),0)</f>
        <v>0</v>
      </c>
    </row>
    <row r="14" spans="1:7">
      <c r="A14" s="87"/>
      <c r="B14" s="69"/>
      <c r="C14" s="598"/>
      <c r="D14" s="599"/>
      <c r="E14" s="138"/>
      <c r="F14" s="139">
        <f>IF(C14&gt;0,(C14/E14),0)</f>
        <v>0</v>
      </c>
    </row>
    <row r="15" spans="1:7" ht="15" thickBot="1">
      <c r="A15" s="140"/>
      <c r="B15" s="141"/>
      <c r="C15" s="600"/>
      <c r="D15" s="601"/>
      <c r="E15" s="75" t="s">
        <v>10</v>
      </c>
      <c r="F15" s="76">
        <f>SUM(F8:F14)</f>
        <v>600</v>
      </c>
    </row>
    <row r="16" spans="1:7" ht="15" thickBot="1">
      <c r="A16" s="134" t="s">
        <v>11</v>
      </c>
      <c r="B16" s="142"/>
      <c r="C16" s="143"/>
      <c r="D16" s="143"/>
      <c r="E16" s="143"/>
      <c r="F16" s="144"/>
    </row>
    <row r="17" spans="1:7" ht="15" thickBot="1">
      <c r="A17" s="229" t="s">
        <v>5</v>
      </c>
      <c r="B17" s="137" t="s">
        <v>2</v>
      </c>
      <c r="C17" s="610" t="s">
        <v>12</v>
      </c>
      <c r="D17" s="612"/>
      <c r="E17" s="230" t="s">
        <v>13</v>
      </c>
      <c r="F17" s="137" t="s">
        <v>9</v>
      </c>
    </row>
    <row r="18" spans="1:7">
      <c r="A18" s="459" t="str">
        <f>MATERIALES!B18</f>
        <v>ARENA DE PEÑA</v>
      </c>
      <c r="B18" s="213" t="str">
        <f>MATERIALES!C18</f>
        <v>M3</v>
      </c>
      <c r="C18" s="624">
        <f>MATERIALES!D18</f>
        <v>31700</v>
      </c>
      <c r="D18" s="625"/>
      <c r="E18" s="214">
        <v>0.19</v>
      </c>
      <c r="F18" s="68">
        <f t="shared" ref="F18:F24" si="0">+C18*E18</f>
        <v>6023</v>
      </c>
    </row>
    <row r="19" spans="1:7">
      <c r="A19" s="165" t="str">
        <f>MATERIALES!B20</f>
        <v>ARENA LAVADA DE RIO</v>
      </c>
      <c r="B19" s="69" t="str">
        <f>MATERIALES!C20</f>
        <v>M3</v>
      </c>
      <c r="C19" s="598">
        <f>MATERIALES!D20</f>
        <v>79500</v>
      </c>
      <c r="D19" s="599"/>
      <c r="E19" s="214">
        <v>0.71</v>
      </c>
      <c r="F19" s="71">
        <f t="shared" si="0"/>
        <v>56445</v>
      </c>
    </row>
    <row r="20" spans="1:7">
      <c r="A20" s="87" t="str">
        <f>MATERIALES!B44</f>
        <v>CEMENTO GRIS</v>
      </c>
      <c r="B20" s="69" t="str">
        <f>MATERIALES!C44</f>
        <v>BTO</v>
      </c>
      <c r="C20" s="598">
        <f>MATERIALES!D44</f>
        <v>21500</v>
      </c>
      <c r="D20" s="599"/>
      <c r="E20" s="214">
        <v>165</v>
      </c>
      <c r="F20" s="71">
        <f t="shared" si="0"/>
        <v>3547500</v>
      </c>
    </row>
    <row r="21" spans="1:7">
      <c r="A21" s="87" t="str">
        <f>MATERIALES!B67</f>
        <v>GRAVILLA COMUN DE RIO</v>
      </c>
      <c r="B21" s="204" t="str">
        <f>MATERIALES!C67</f>
        <v>M3</v>
      </c>
      <c r="C21" s="598">
        <f>MATERIALES!D67</f>
        <v>79500</v>
      </c>
      <c r="D21" s="599"/>
      <c r="E21" s="214">
        <v>0.39</v>
      </c>
      <c r="F21" s="71">
        <f t="shared" si="0"/>
        <v>31005</v>
      </c>
    </row>
    <row r="22" spans="1:7">
      <c r="A22" s="87" t="str">
        <f>MATERIALES!B73</f>
        <v>LADRILLO COMUN RECOCIDO</v>
      </c>
      <c r="B22" s="69" t="str">
        <f>MATERIALES!C73</f>
        <v>UN</v>
      </c>
      <c r="C22" s="598">
        <f>MATERIALES!D73</f>
        <v>500</v>
      </c>
      <c r="D22" s="599"/>
      <c r="E22" s="214">
        <v>189</v>
      </c>
      <c r="F22" s="71">
        <f t="shared" si="0"/>
        <v>94500</v>
      </c>
      <c r="G22" s="25"/>
    </row>
    <row r="23" spans="1:7">
      <c r="A23" s="87" t="str">
        <f>MATERIALES!B82</f>
        <v>MARCO Y CONTRAMARCO C.I 70X70</v>
      </c>
      <c r="B23" s="204" t="str">
        <f>MATERIALES!C82</f>
        <v>UN</v>
      </c>
      <c r="C23" s="598">
        <f>MATERIALES!D82</f>
        <v>105247</v>
      </c>
      <c r="D23" s="599"/>
      <c r="E23" s="214">
        <v>1</v>
      </c>
      <c r="F23" s="71">
        <f t="shared" si="0"/>
        <v>105247</v>
      </c>
    </row>
    <row r="24" spans="1:7">
      <c r="A24" s="87"/>
      <c r="B24" s="86"/>
      <c r="C24" s="598"/>
      <c r="D24" s="599"/>
      <c r="E24" s="70"/>
      <c r="F24" s="71">
        <f t="shared" si="0"/>
        <v>0</v>
      </c>
    </row>
    <row r="25" spans="1:7" ht="15" thickBot="1">
      <c r="A25" s="140"/>
      <c r="B25" s="145"/>
      <c r="C25" s="600"/>
      <c r="D25" s="601"/>
      <c r="E25" s="75" t="s">
        <v>10</v>
      </c>
      <c r="F25" s="76">
        <f>+ROUND(SUM(F18:F24),0)</f>
        <v>3840720</v>
      </c>
    </row>
    <row r="26" spans="1:7" ht="15" thickBot="1">
      <c r="A26" s="134" t="s">
        <v>19</v>
      </c>
      <c r="B26" s="142"/>
      <c r="C26" s="143"/>
      <c r="D26" s="143"/>
      <c r="E26" s="143"/>
      <c r="F26" s="144"/>
    </row>
    <row r="27" spans="1:7" s="25" customFormat="1" ht="15" thickBot="1">
      <c r="A27" s="229" t="s">
        <v>20</v>
      </c>
      <c r="B27" s="137" t="s">
        <v>21</v>
      </c>
      <c r="C27" s="229" t="s">
        <v>22</v>
      </c>
      <c r="D27" s="137" t="s">
        <v>23</v>
      </c>
      <c r="E27" s="230" t="s">
        <v>8</v>
      </c>
      <c r="F27" s="137" t="s">
        <v>9</v>
      </c>
    </row>
    <row r="28" spans="1:7">
      <c r="A28" s="501" t="str">
        <f>'COSTO REAL MANO DE OBRA'!B7</f>
        <v>CUADRILLA A</v>
      </c>
      <c r="B28" s="502">
        <f>'COSTO REAL MANO DE OBRA'!D7</f>
        <v>68489</v>
      </c>
      <c r="C28" s="503">
        <f>'COSTO REAL MANO DE OBRA'!E10</f>
        <v>0.75</v>
      </c>
      <c r="D28" s="504">
        <f>'COSTO REAL MANO DE OBRA'!F7</f>
        <v>119855.75</v>
      </c>
      <c r="E28" s="505">
        <v>0.9</v>
      </c>
      <c r="F28" s="506">
        <f>IF(D28&gt;0,(D28*E28),0)</f>
        <v>107870.175</v>
      </c>
    </row>
    <row r="29" spans="1:7">
      <c r="A29" s="165"/>
      <c r="B29" s="177"/>
      <c r="C29" s="178"/>
      <c r="D29" s="179"/>
      <c r="E29" s="180"/>
      <c r="F29" s="71">
        <f>IF(D29&gt;0,(D29/E29),0)</f>
        <v>0</v>
      </c>
    </row>
    <row r="30" spans="1:7">
      <c r="A30" s="87"/>
      <c r="B30" s="71"/>
      <c r="C30" s="148"/>
      <c r="D30" s="149"/>
      <c r="E30" s="150"/>
      <c r="F30" s="151">
        <f>IF(D30&gt;0,(D30/E30),0)</f>
        <v>0</v>
      </c>
    </row>
    <row r="31" spans="1:7">
      <c r="A31" s="87"/>
      <c r="B31" s="71"/>
      <c r="C31" s="148"/>
      <c r="D31" s="149"/>
      <c r="E31" s="150"/>
      <c r="F31" s="71">
        <f>IF(D31&gt;0,(D31/E31),0)</f>
        <v>0</v>
      </c>
    </row>
    <row r="32" spans="1:7" ht="15" thickBot="1">
      <c r="A32" s="140"/>
      <c r="B32" s="76"/>
      <c r="C32" s="152"/>
      <c r="D32" s="153"/>
      <c r="E32" s="75" t="s">
        <v>10</v>
      </c>
      <c r="F32" s="76">
        <f>ROUND(SUM(F28:F31),0)</f>
        <v>107870</v>
      </c>
    </row>
    <row r="33" spans="1:6" ht="15" thickBot="1">
      <c r="A33" s="602"/>
      <c r="B33" s="607" t="s">
        <v>25</v>
      </c>
      <c r="C33" s="608"/>
      <c r="D33" s="608"/>
      <c r="E33" s="609"/>
      <c r="F33" s="154">
        <f>+F32+F25+F15</f>
        <v>3949190</v>
      </c>
    </row>
    <row r="34" spans="1:6" ht="15" thickBot="1">
      <c r="A34" s="603"/>
      <c r="B34" s="610" t="s">
        <v>26</v>
      </c>
      <c r="C34" s="611"/>
      <c r="D34" s="611"/>
      <c r="E34" s="611"/>
      <c r="F34" s="612"/>
    </row>
    <row r="35" spans="1:6">
      <c r="A35" s="604"/>
      <c r="B35" s="613" t="s">
        <v>27</v>
      </c>
      <c r="C35" s="614"/>
      <c r="D35" s="614"/>
      <c r="E35" s="155">
        <v>0.1</v>
      </c>
      <c r="F35" s="156">
        <f>+F33*E35</f>
        <v>394919</v>
      </c>
    </row>
    <row r="36" spans="1:6">
      <c r="A36" s="605"/>
      <c r="B36" s="615" t="s">
        <v>28</v>
      </c>
      <c r="C36" s="616"/>
      <c r="D36" s="616"/>
      <c r="E36" s="157">
        <v>0.05</v>
      </c>
      <c r="F36" s="139">
        <f>+F33*E36</f>
        <v>197459.5</v>
      </c>
    </row>
    <row r="37" spans="1:6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197459.5</v>
      </c>
    </row>
    <row r="38" spans="1:6" ht="15" thickBot="1">
      <c r="A38" s="605"/>
      <c r="B38" s="619" t="s">
        <v>30</v>
      </c>
      <c r="C38" s="620"/>
      <c r="D38" s="620"/>
      <c r="E38" s="621"/>
      <c r="F38" s="154">
        <f>SUM(F35:F37)</f>
        <v>789838</v>
      </c>
    </row>
    <row r="39" spans="1:6" ht="16.2" thickBot="1">
      <c r="A39" s="606"/>
      <c r="B39" s="619" t="s">
        <v>31</v>
      </c>
      <c r="C39" s="620"/>
      <c r="D39" s="620"/>
      <c r="E39" s="621"/>
      <c r="F39" s="160">
        <f>+ROUND(SUM(F33+F38),0)</f>
        <v>4739028</v>
      </c>
    </row>
    <row r="43" spans="1:6">
      <c r="B43" s="55"/>
      <c r="C43" s="55"/>
    </row>
    <row r="44" spans="1:6">
      <c r="B44" s="55"/>
      <c r="C44" s="55"/>
    </row>
    <row r="46" spans="1:6">
      <c r="B46" s="55"/>
    </row>
    <row r="47" spans="1:6">
      <c r="B47" s="55"/>
    </row>
    <row r="49" spans="2:2">
      <c r="B49" s="55"/>
    </row>
    <row r="58" spans="2:2">
      <c r="B58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</sheetData>
  <mergeCells count="28"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  <mergeCell ref="C23:D23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C22:D22"/>
    <mergeCell ref="C10:D10"/>
    <mergeCell ref="A1:F2"/>
    <mergeCell ref="B4:F4"/>
    <mergeCell ref="C7:D7"/>
    <mergeCell ref="C8:D8"/>
    <mergeCell ref="C9:D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88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2"/>
  <sheetViews>
    <sheetView view="pageBreakPreview" topLeftCell="B1" zoomScaleNormal="100" zoomScaleSheetLayoutView="100" workbookViewId="0">
      <selection activeCell="B24" sqref="B24"/>
    </sheetView>
  </sheetViews>
  <sheetFormatPr baseColWidth="10" defaultRowHeight="14.4"/>
  <cols>
    <col min="1" max="1" width="27.6640625" bestFit="1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7" s="1" customFormat="1" ht="15" customHeight="1">
      <c r="A1" s="585" t="s">
        <v>0</v>
      </c>
      <c r="B1" s="586"/>
      <c r="C1" s="586"/>
      <c r="D1" s="586"/>
      <c r="E1" s="586"/>
      <c r="F1" s="587"/>
    </row>
    <row r="2" spans="1:7" s="1" customFormat="1" ht="15.75" customHeight="1" thickBot="1">
      <c r="A2" s="588"/>
      <c r="B2" s="589"/>
      <c r="C2" s="589"/>
      <c r="D2" s="589"/>
      <c r="E2" s="589"/>
      <c r="F2" s="590"/>
    </row>
    <row r="3" spans="1:7" ht="15" thickBot="1">
      <c r="A3" s="2" t="s">
        <v>1</v>
      </c>
      <c r="B3" s="3">
        <f>+PRESUPUESTO!A50</f>
        <v>7.01</v>
      </c>
      <c r="C3" s="4"/>
      <c r="D3" s="5"/>
      <c r="E3" s="6" t="s">
        <v>2</v>
      </c>
      <c r="F3" s="7" t="str">
        <f>+PRESUPUESTO!C50</f>
        <v>UN</v>
      </c>
    </row>
    <row r="4" spans="1:7" s="9" customFormat="1" ht="47.25" customHeight="1" thickBot="1">
      <c r="A4" s="8" t="s">
        <v>3</v>
      </c>
      <c r="B4" s="594" t="str">
        <f>+PRESUPUESTO!B50</f>
        <v>SERVICIOS COMUNES</v>
      </c>
      <c r="C4" s="594"/>
      <c r="D4" s="594"/>
      <c r="E4" s="594"/>
      <c r="F4" s="595"/>
    </row>
    <row r="5" spans="1:7" ht="15" thickBot="1">
      <c r="A5" s="10"/>
      <c r="B5" s="11"/>
      <c r="C5" s="11"/>
      <c r="D5" s="11"/>
      <c r="E5" s="11"/>
      <c r="F5" s="12"/>
    </row>
    <row r="6" spans="1:7" ht="15" thickBot="1">
      <c r="A6" s="134" t="s">
        <v>4</v>
      </c>
      <c r="B6" s="135"/>
      <c r="C6" s="135"/>
      <c r="D6" s="135"/>
      <c r="E6" s="135"/>
      <c r="F6" s="136"/>
    </row>
    <row r="7" spans="1:7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7">
      <c r="A8" s="87" t="s">
        <v>32</v>
      </c>
      <c r="B8" s="86" t="s">
        <v>33</v>
      </c>
      <c r="C8" s="598">
        <v>3000</v>
      </c>
      <c r="D8" s="599"/>
      <c r="E8" s="138">
        <v>1</v>
      </c>
      <c r="F8" s="156">
        <f>IF(C8&gt;0,(C8*E8),0)</f>
        <v>3000</v>
      </c>
    </row>
    <row r="9" spans="1:7">
      <c r="A9" s="165"/>
      <c r="B9" s="170"/>
      <c r="C9" s="629"/>
      <c r="D9" s="630"/>
      <c r="E9" s="171"/>
      <c r="F9" s="172">
        <f>IF(C9&gt;0,(C9*E9),0)</f>
        <v>0</v>
      </c>
    </row>
    <row r="10" spans="1:7">
      <c r="A10" s="87"/>
      <c r="B10" s="86"/>
      <c r="C10" s="598"/>
      <c r="D10" s="599"/>
      <c r="E10" s="138"/>
      <c r="F10" s="139">
        <f>IF(C10&gt;0,(C10/E10),0)</f>
        <v>0</v>
      </c>
    </row>
    <row r="11" spans="1:7">
      <c r="A11" s="87"/>
      <c r="B11" s="86"/>
      <c r="C11" s="598"/>
      <c r="D11" s="599"/>
      <c r="E11" s="138"/>
      <c r="F11" s="139">
        <f>IF(C11&gt;0,(C11/E11),0)</f>
        <v>0</v>
      </c>
    </row>
    <row r="12" spans="1:7">
      <c r="A12" s="87"/>
      <c r="B12" s="86"/>
      <c r="C12" s="598"/>
      <c r="D12" s="599"/>
      <c r="E12" s="138"/>
      <c r="F12" s="139">
        <f>IF(C12&gt;0,(C12/E12),0)</f>
        <v>0</v>
      </c>
      <c r="G12" s="25"/>
    </row>
    <row r="13" spans="1:7">
      <c r="A13" s="87"/>
      <c r="B13" s="86"/>
      <c r="C13" s="598"/>
      <c r="D13" s="599"/>
      <c r="E13" s="138"/>
      <c r="F13" s="139">
        <f>IF(C13&gt;0,(C13/E13),0)</f>
        <v>0</v>
      </c>
    </row>
    <row r="14" spans="1:7">
      <c r="A14" s="87"/>
      <c r="B14" s="69"/>
      <c r="C14" s="598"/>
      <c r="D14" s="599"/>
      <c r="E14" s="138"/>
      <c r="F14" s="139">
        <f>IF(C14&gt;0,(C14/E14),0)</f>
        <v>0</v>
      </c>
    </row>
    <row r="15" spans="1:7" ht="15" thickBot="1">
      <c r="A15" s="140"/>
      <c r="B15" s="141"/>
      <c r="C15" s="600"/>
      <c r="D15" s="601"/>
      <c r="E15" s="75" t="s">
        <v>10</v>
      </c>
      <c r="F15" s="76">
        <f>SUM(F8:F14)</f>
        <v>3000</v>
      </c>
    </row>
    <row r="16" spans="1:7" ht="15" thickBot="1">
      <c r="A16" s="134" t="s">
        <v>11</v>
      </c>
      <c r="B16" s="142"/>
      <c r="C16" s="143"/>
      <c r="D16" s="143"/>
      <c r="E16" s="143"/>
      <c r="F16" s="144"/>
    </row>
    <row r="17" spans="1:7" ht="15" thickBot="1">
      <c r="A17" s="229" t="s">
        <v>5</v>
      </c>
      <c r="B17" s="137" t="s">
        <v>2</v>
      </c>
      <c r="C17" s="610" t="s">
        <v>12</v>
      </c>
      <c r="D17" s="612"/>
      <c r="E17" s="230" t="s">
        <v>13</v>
      </c>
      <c r="F17" s="137" t="s">
        <v>9</v>
      </c>
    </row>
    <row r="18" spans="1:7">
      <c r="A18" s="85" t="str">
        <f>MATERIALES!B121</f>
        <v>TABLERO SERVICOS COMUNES</v>
      </c>
      <c r="B18" s="66" t="str">
        <f>MATERIALES!C121</f>
        <v>UN</v>
      </c>
      <c r="C18" s="624">
        <f>MATERIALES!D121</f>
        <v>11196700</v>
      </c>
      <c r="D18" s="625"/>
      <c r="E18" s="67">
        <v>1</v>
      </c>
      <c r="F18" s="68">
        <f t="shared" ref="F18:F24" si="0">+C18*E18</f>
        <v>11196700</v>
      </c>
    </row>
    <row r="19" spans="1:7">
      <c r="A19" s="87"/>
      <c r="B19" s="69"/>
      <c r="C19" s="598"/>
      <c r="D19" s="599"/>
      <c r="E19" s="70"/>
      <c r="F19" s="71">
        <f t="shared" si="0"/>
        <v>0</v>
      </c>
    </row>
    <row r="20" spans="1:7">
      <c r="A20" s="87"/>
      <c r="B20" s="69"/>
      <c r="C20" s="598"/>
      <c r="D20" s="599"/>
      <c r="E20" s="70"/>
      <c r="F20" s="71">
        <f t="shared" si="0"/>
        <v>0</v>
      </c>
    </row>
    <row r="21" spans="1:7">
      <c r="A21" s="87"/>
      <c r="B21" s="86"/>
      <c r="C21" s="598"/>
      <c r="D21" s="599"/>
      <c r="E21" s="70"/>
      <c r="F21" s="71">
        <f t="shared" si="0"/>
        <v>0</v>
      </c>
    </row>
    <row r="22" spans="1:7">
      <c r="A22" s="87"/>
      <c r="B22" s="69"/>
      <c r="C22" s="598"/>
      <c r="D22" s="599"/>
      <c r="E22" s="70"/>
      <c r="F22" s="71">
        <f t="shared" si="0"/>
        <v>0</v>
      </c>
      <c r="G22" s="25"/>
    </row>
    <row r="23" spans="1:7">
      <c r="A23" s="87"/>
      <c r="B23" s="86"/>
      <c r="C23" s="598"/>
      <c r="D23" s="599"/>
      <c r="E23" s="70"/>
      <c r="F23" s="71">
        <f t="shared" si="0"/>
        <v>0</v>
      </c>
    </row>
    <row r="24" spans="1:7">
      <c r="A24" s="87"/>
      <c r="B24" s="86"/>
      <c r="C24" s="598"/>
      <c r="D24" s="599"/>
      <c r="E24" s="70"/>
      <c r="F24" s="71">
        <f t="shared" si="0"/>
        <v>0</v>
      </c>
    </row>
    <row r="25" spans="1:7" ht="15" thickBot="1">
      <c r="A25" s="140"/>
      <c r="B25" s="145"/>
      <c r="C25" s="600"/>
      <c r="D25" s="601"/>
      <c r="E25" s="75" t="s">
        <v>10</v>
      </c>
      <c r="F25" s="76">
        <f>+ROUND(SUM(F18:F24),0)</f>
        <v>11196700</v>
      </c>
    </row>
    <row r="26" spans="1:7" ht="15" thickBot="1">
      <c r="A26" s="134" t="s">
        <v>19</v>
      </c>
      <c r="B26" s="142"/>
      <c r="C26" s="143"/>
      <c r="D26" s="143"/>
      <c r="E26" s="143"/>
      <c r="F26" s="144"/>
    </row>
    <row r="27" spans="1:7" s="25" customFormat="1" ht="15" thickBot="1">
      <c r="A27" s="229" t="s">
        <v>20</v>
      </c>
      <c r="B27" s="137" t="s">
        <v>21</v>
      </c>
      <c r="C27" s="229" t="s">
        <v>22</v>
      </c>
      <c r="D27" s="137" t="s">
        <v>23</v>
      </c>
      <c r="E27" s="230" t="s">
        <v>8</v>
      </c>
      <c r="F27" s="137" t="s">
        <v>9</v>
      </c>
    </row>
    <row r="28" spans="1:7" ht="18" customHeight="1">
      <c r="A28" s="501" t="str">
        <f>'COSTO REAL MANO DE OBRA'!B8</f>
        <v>CUADRILLA BB INSTALACIONES</v>
      </c>
      <c r="B28" s="502">
        <f>'COSTO REAL MANO DE OBRA'!D8</f>
        <v>75337.900000000009</v>
      </c>
      <c r="C28" s="503">
        <f>'COSTO REAL MANO DE OBRA'!E10</f>
        <v>0.75</v>
      </c>
      <c r="D28" s="504">
        <f>'COSTO REAL MANO DE OBRA'!F8</f>
        <v>131841.32500000001</v>
      </c>
      <c r="E28" s="505">
        <v>0.8</v>
      </c>
      <c r="F28" s="506">
        <f>IF(D28&gt;0,(D28*E28),0)</f>
        <v>105473.06000000001</v>
      </c>
    </row>
    <row r="29" spans="1:7">
      <c r="A29" s="165"/>
      <c r="B29" s="177"/>
      <c r="C29" s="178"/>
      <c r="D29" s="179"/>
      <c r="E29" s="180"/>
      <c r="F29" s="71">
        <f>IF(D29&gt;0,(D29/E29),0)</f>
        <v>0</v>
      </c>
    </row>
    <row r="30" spans="1:7">
      <c r="A30" s="87"/>
      <c r="B30" s="71"/>
      <c r="C30" s="148"/>
      <c r="D30" s="149"/>
      <c r="E30" s="150"/>
      <c r="F30" s="151">
        <f>IF(D30&gt;0,(D30/E30),0)</f>
        <v>0</v>
      </c>
    </row>
    <row r="31" spans="1:7">
      <c r="A31" s="87"/>
      <c r="B31" s="71"/>
      <c r="C31" s="148"/>
      <c r="D31" s="149"/>
      <c r="E31" s="150"/>
      <c r="F31" s="71">
        <f>IF(D31&gt;0,(D31/E31),0)</f>
        <v>0</v>
      </c>
    </row>
    <row r="32" spans="1:7" ht="15" thickBot="1">
      <c r="A32" s="140"/>
      <c r="B32" s="76"/>
      <c r="C32" s="152"/>
      <c r="D32" s="153"/>
      <c r="E32" s="75" t="s">
        <v>10</v>
      </c>
      <c r="F32" s="76">
        <f>ROUND(SUM(F28:F31),0)</f>
        <v>105473</v>
      </c>
    </row>
    <row r="33" spans="1:6" ht="15" thickBot="1">
      <c r="A33" s="602"/>
      <c r="B33" s="607" t="s">
        <v>25</v>
      </c>
      <c r="C33" s="608"/>
      <c r="D33" s="608"/>
      <c r="E33" s="609"/>
      <c r="F33" s="154">
        <f>+F32+F25+F15</f>
        <v>11305173</v>
      </c>
    </row>
    <row r="34" spans="1:6" ht="15" thickBot="1">
      <c r="A34" s="603"/>
      <c r="B34" s="610" t="s">
        <v>26</v>
      </c>
      <c r="C34" s="611"/>
      <c r="D34" s="611"/>
      <c r="E34" s="611"/>
      <c r="F34" s="612"/>
    </row>
    <row r="35" spans="1:6">
      <c r="A35" s="604"/>
      <c r="B35" s="613" t="s">
        <v>27</v>
      </c>
      <c r="C35" s="614"/>
      <c r="D35" s="614"/>
      <c r="E35" s="155">
        <v>0.1</v>
      </c>
      <c r="F35" s="156">
        <f>+F33*E35</f>
        <v>1130517.3</v>
      </c>
    </row>
    <row r="36" spans="1:6">
      <c r="A36" s="605"/>
      <c r="B36" s="615" t="s">
        <v>28</v>
      </c>
      <c r="C36" s="616"/>
      <c r="D36" s="616"/>
      <c r="E36" s="157">
        <v>0.05</v>
      </c>
      <c r="F36" s="139">
        <f>+F33*E36</f>
        <v>565258.65</v>
      </c>
    </row>
    <row r="37" spans="1:6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565258.65</v>
      </c>
    </row>
    <row r="38" spans="1:6" ht="15" thickBot="1">
      <c r="A38" s="605"/>
      <c r="B38" s="619" t="s">
        <v>30</v>
      </c>
      <c r="C38" s="620"/>
      <c r="D38" s="620"/>
      <c r="E38" s="621"/>
      <c r="F38" s="154">
        <f>SUM(F35:F37)</f>
        <v>2261034.6</v>
      </c>
    </row>
    <row r="39" spans="1:6" ht="16.2" thickBot="1">
      <c r="A39" s="606"/>
      <c r="B39" s="619" t="s">
        <v>31</v>
      </c>
      <c r="C39" s="620"/>
      <c r="D39" s="620"/>
      <c r="E39" s="621"/>
      <c r="F39" s="160">
        <f>+ROUND(SUM(F33+F38),0)</f>
        <v>13566208</v>
      </c>
    </row>
    <row r="43" spans="1:6">
      <c r="B43" s="55"/>
      <c r="C43" s="55"/>
    </row>
    <row r="44" spans="1:6">
      <c r="B44" s="55"/>
      <c r="C44" s="55"/>
    </row>
    <row r="46" spans="1:6">
      <c r="B46" s="55"/>
    </row>
    <row r="47" spans="1:6">
      <c r="B47" s="55"/>
    </row>
    <row r="49" spans="2:2">
      <c r="B49" s="55"/>
    </row>
    <row r="58" spans="2:2">
      <c r="B58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</sheetData>
  <mergeCells count="28">
    <mergeCell ref="C10:D10"/>
    <mergeCell ref="A1:F2"/>
    <mergeCell ref="B4:F4"/>
    <mergeCell ref="C7:D7"/>
    <mergeCell ref="C8:D8"/>
    <mergeCell ref="C9:D9"/>
    <mergeCell ref="C23:D23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C22:D22"/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92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HF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2"/>
  <sheetViews>
    <sheetView view="pageBreakPreview" topLeftCell="B1" zoomScaleNormal="100" zoomScaleSheetLayoutView="100" workbookViewId="0">
      <selection activeCell="B24" sqref="B24"/>
    </sheetView>
  </sheetViews>
  <sheetFormatPr baseColWidth="10" defaultRowHeight="14.4"/>
  <cols>
    <col min="1" max="1" width="32.6640625" bestFit="1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7" s="1" customFormat="1" ht="15" customHeight="1">
      <c r="A1" s="585" t="s">
        <v>0</v>
      </c>
      <c r="B1" s="586"/>
      <c r="C1" s="586"/>
      <c r="D1" s="586"/>
      <c r="E1" s="586"/>
      <c r="F1" s="587"/>
    </row>
    <row r="2" spans="1:7" s="1" customFormat="1" ht="15.75" customHeight="1" thickBot="1">
      <c r="A2" s="588"/>
      <c r="B2" s="589"/>
      <c r="C2" s="589"/>
      <c r="D2" s="589"/>
      <c r="E2" s="589"/>
      <c r="F2" s="590"/>
    </row>
    <row r="3" spans="1:7" ht="15" thickBot="1">
      <c r="A3" s="2" t="s">
        <v>1</v>
      </c>
      <c r="B3" s="3">
        <f>+PRESUPUESTO!A51</f>
        <v>7.02</v>
      </c>
      <c r="C3" s="4"/>
      <c r="D3" s="5"/>
      <c r="E3" s="6" t="s">
        <v>2</v>
      </c>
      <c r="F3" s="7" t="str">
        <f>+PRESUPUESTO!C51</f>
        <v>UN</v>
      </c>
    </row>
    <row r="4" spans="1:7" s="9" customFormat="1" ht="47.25" customHeight="1" thickBot="1">
      <c r="A4" s="8" t="s">
        <v>3</v>
      </c>
      <c r="B4" s="594" t="str">
        <f>+PRESUPUESTO!B51</f>
        <v>ARMARIOS DE 24 CUENTAS</v>
      </c>
      <c r="C4" s="594"/>
      <c r="D4" s="594"/>
      <c r="E4" s="594"/>
      <c r="F4" s="595"/>
    </row>
    <row r="5" spans="1:7" ht="15" thickBot="1">
      <c r="A5" s="10"/>
      <c r="B5" s="11"/>
      <c r="C5" s="11"/>
      <c r="D5" s="11"/>
      <c r="E5" s="11"/>
      <c r="F5" s="12"/>
    </row>
    <row r="6" spans="1:7" ht="15" thickBot="1">
      <c r="A6" s="134" t="s">
        <v>4</v>
      </c>
      <c r="B6" s="135"/>
      <c r="C6" s="135"/>
      <c r="D6" s="135"/>
      <c r="E6" s="135"/>
      <c r="F6" s="136"/>
    </row>
    <row r="7" spans="1:7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7">
      <c r="A8" s="87" t="s">
        <v>32</v>
      </c>
      <c r="B8" s="86" t="s">
        <v>33</v>
      </c>
      <c r="C8" s="598">
        <v>2150</v>
      </c>
      <c r="D8" s="599"/>
      <c r="E8" s="138">
        <v>1</v>
      </c>
      <c r="F8" s="156">
        <f>IF(C8&gt;0,(C8*E8),0)</f>
        <v>2150</v>
      </c>
    </row>
    <row r="9" spans="1:7">
      <c r="A9" s="165"/>
      <c r="B9" s="170"/>
      <c r="C9" s="629"/>
      <c r="D9" s="630"/>
      <c r="E9" s="171"/>
      <c r="F9" s="172">
        <f>IF(C9&gt;0,(C9*E9),0)</f>
        <v>0</v>
      </c>
    </row>
    <row r="10" spans="1:7">
      <c r="A10" s="87"/>
      <c r="B10" s="86"/>
      <c r="C10" s="598"/>
      <c r="D10" s="599"/>
      <c r="E10" s="138"/>
      <c r="F10" s="139">
        <f>IF(C10&gt;0,(C10/E10),0)</f>
        <v>0</v>
      </c>
    </row>
    <row r="11" spans="1:7">
      <c r="A11" s="87"/>
      <c r="B11" s="86"/>
      <c r="C11" s="598"/>
      <c r="D11" s="599"/>
      <c r="E11" s="138"/>
      <c r="F11" s="139">
        <f>IF(C11&gt;0,(C11/E11),0)</f>
        <v>0</v>
      </c>
    </row>
    <row r="12" spans="1:7">
      <c r="A12" s="87"/>
      <c r="B12" s="86"/>
      <c r="C12" s="598"/>
      <c r="D12" s="599"/>
      <c r="E12" s="138"/>
      <c r="F12" s="139">
        <f>IF(C12&gt;0,(C12/E12),0)</f>
        <v>0</v>
      </c>
      <c r="G12" s="25"/>
    </row>
    <row r="13" spans="1:7">
      <c r="A13" s="87"/>
      <c r="B13" s="86"/>
      <c r="C13" s="598"/>
      <c r="D13" s="599"/>
      <c r="E13" s="138"/>
      <c r="F13" s="139">
        <f>IF(C13&gt;0,(C13/E13),0)</f>
        <v>0</v>
      </c>
    </row>
    <row r="14" spans="1:7">
      <c r="A14" s="87"/>
      <c r="B14" s="69"/>
      <c r="C14" s="598"/>
      <c r="D14" s="599"/>
      <c r="E14" s="138"/>
      <c r="F14" s="139">
        <f>IF(C14&gt;0,(C14/E14),0)</f>
        <v>0</v>
      </c>
    </row>
    <row r="15" spans="1:7" ht="15" thickBot="1">
      <c r="A15" s="140"/>
      <c r="B15" s="141"/>
      <c r="C15" s="600"/>
      <c r="D15" s="601"/>
      <c r="E15" s="75" t="s">
        <v>10</v>
      </c>
      <c r="F15" s="76">
        <f>SUM(F8:F14)</f>
        <v>2150</v>
      </c>
    </row>
    <row r="16" spans="1:7" ht="15" thickBot="1">
      <c r="A16" s="134" t="s">
        <v>11</v>
      </c>
      <c r="B16" s="142"/>
      <c r="C16" s="143"/>
      <c r="D16" s="143"/>
      <c r="E16" s="143"/>
      <c r="F16" s="144"/>
    </row>
    <row r="17" spans="1:7" ht="15" thickBot="1">
      <c r="A17" s="229" t="s">
        <v>5</v>
      </c>
      <c r="B17" s="137" t="s">
        <v>2</v>
      </c>
      <c r="C17" s="610" t="s">
        <v>12</v>
      </c>
      <c r="D17" s="612"/>
      <c r="E17" s="230" t="s">
        <v>13</v>
      </c>
      <c r="F17" s="137" t="s">
        <v>9</v>
      </c>
    </row>
    <row r="18" spans="1:7">
      <c r="A18" s="85" t="str">
        <f>MATERIALES!B17</f>
        <v>ARMARIO MEDIDOR DE 24 CUENTAS</v>
      </c>
      <c r="B18" s="197" t="str">
        <f>MATERIALES!C17</f>
        <v>UN</v>
      </c>
      <c r="C18" s="624">
        <f>MATERIALES!D17</f>
        <v>3200000</v>
      </c>
      <c r="D18" s="625"/>
      <c r="E18" s="67">
        <v>1</v>
      </c>
      <c r="F18" s="68">
        <f t="shared" ref="F18:F24" si="0">+C18*E18</f>
        <v>3200000</v>
      </c>
    </row>
    <row r="19" spans="1:7">
      <c r="A19" s="87"/>
      <c r="B19" s="69"/>
      <c r="C19" s="598"/>
      <c r="D19" s="599"/>
      <c r="E19" s="70"/>
      <c r="F19" s="71">
        <f t="shared" si="0"/>
        <v>0</v>
      </c>
    </row>
    <row r="20" spans="1:7">
      <c r="A20" s="87"/>
      <c r="B20" s="69"/>
      <c r="C20" s="598"/>
      <c r="D20" s="599"/>
      <c r="E20" s="70"/>
      <c r="F20" s="71">
        <f t="shared" si="0"/>
        <v>0</v>
      </c>
    </row>
    <row r="21" spans="1:7">
      <c r="A21" s="87"/>
      <c r="B21" s="86"/>
      <c r="C21" s="598"/>
      <c r="D21" s="599"/>
      <c r="E21" s="70"/>
      <c r="F21" s="71">
        <f t="shared" si="0"/>
        <v>0</v>
      </c>
    </row>
    <row r="22" spans="1:7">
      <c r="A22" s="87"/>
      <c r="B22" s="69"/>
      <c r="C22" s="598"/>
      <c r="D22" s="599"/>
      <c r="E22" s="70"/>
      <c r="F22" s="71">
        <f t="shared" si="0"/>
        <v>0</v>
      </c>
      <c r="G22" s="25"/>
    </row>
    <row r="23" spans="1:7">
      <c r="A23" s="87"/>
      <c r="B23" s="86"/>
      <c r="C23" s="598"/>
      <c r="D23" s="599"/>
      <c r="E23" s="70"/>
      <c r="F23" s="71">
        <f t="shared" si="0"/>
        <v>0</v>
      </c>
    </row>
    <row r="24" spans="1:7">
      <c r="A24" s="87"/>
      <c r="B24" s="86"/>
      <c r="C24" s="598"/>
      <c r="D24" s="599"/>
      <c r="E24" s="70"/>
      <c r="F24" s="71">
        <f t="shared" si="0"/>
        <v>0</v>
      </c>
    </row>
    <row r="25" spans="1:7" ht="15" thickBot="1">
      <c r="A25" s="140"/>
      <c r="B25" s="145"/>
      <c r="C25" s="600"/>
      <c r="D25" s="601"/>
      <c r="E25" s="75" t="s">
        <v>10</v>
      </c>
      <c r="F25" s="76">
        <f>+ROUND(SUM(F18:F24),0)</f>
        <v>3200000</v>
      </c>
    </row>
    <row r="26" spans="1:7" ht="15" thickBot="1">
      <c r="A26" s="134" t="s">
        <v>19</v>
      </c>
      <c r="B26" s="142"/>
      <c r="C26" s="143"/>
      <c r="D26" s="143"/>
      <c r="E26" s="143"/>
      <c r="F26" s="144"/>
    </row>
    <row r="27" spans="1:7" s="25" customFormat="1" ht="15" thickBot="1">
      <c r="A27" s="229" t="s">
        <v>20</v>
      </c>
      <c r="B27" s="137" t="s">
        <v>21</v>
      </c>
      <c r="C27" s="229" t="s">
        <v>22</v>
      </c>
      <c r="D27" s="137" t="s">
        <v>23</v>
      </c>
      <c r="E27" s="230" t="s">
        <v>8</v>
      </c>
      <c r="F27" s="137" t="s">
        <v>9</v>
      </c>
    </row>
    <row r="28" spans="1:7">
      <c r="A28" s="501" t="str">
        <f>'COSTO REAL MANO DE OBRA'!B8</f>
        <v>CUADRILLA BB INSTALACIONES</v>
      </c>
      <c r="B28" s="502">
        <f>'COSTO REAL MANO DE OBRA'!D8</f>
        <v>75337.900000000009</v>
      </c>
      <c r="C28" s="503">
        <f>'COSTO REAL MANO DE OBRA'!E10</f>
        <v>0.75</v>
      </c>
      <c r="D28" s="504">
        <f>'COSTO REAL MANO DE OBRA'!F8</f>
        <v>131841.32500000001</v>
      </c>
      <c r="E28" s="505">
        <v>3.5</v>
      </c>
      <c r="F28" s="506">
        <f>IF(D28&gt;0,(D28*E28),0)</f>
        <v>461444.63750000007</v>
      </c>
    </row>
    <row r="29" spans="1:7">
      <c r="A29" s="165"/>
      <c r="B29" s="177"/>
      <c r="C29" s="178"/>
      <c r="D29" s="179"/>
      <c r="E29" s="180"/>
      <c r="F29" s="71">
        <f>IF(D29&gt;0,(D29/E29),0)</f>
        <v>0</v>
      </c>
    </row>
    <row r="30" spans="1:7">
      <c r="A30" s="87"/>
      <c r="B30" s="71"/>
      <c r="C30" s="148"/>
      <c r="D30" s="149"/>
      <c r="E30" s="150"/>
      <c r="F30" s="151">
        <f>IF(D30&gt;0,(D30/E30),0)</f>
        <v>0</v>
      </c>
    </row>
    <row r="31" spans="1:7">
      <c r="A31" s="87"/>
      <c r="B31" s="71"/>
      <c r="C31" s="148"/>
      <c r="D31" s="149"/>
      <c r="E31" s="150"/>
      <c r="F31" s="71">
        <f>IF(D31&gt;0,(D31/E31),0)</f>
        <v>0</v>
      </c>
    </row>
    <row r="32" spans="1:7" ht="15" thickBot="1">
      <c r="A32" s="140"/>
      <c r="B32" s="76"/>
      <c r="C32" s="152"/>
      <c r="D32" s="153"/>
      <c r="E32" s="75" t="s">
        <v>10</v>
      </c>
      <c r="F32" s="76">
        <f>ROUND(SUM(F28:F31),0)</f>
        <v>461445</v>
      </c>
    </row>
    <row r="33" spans="1:6" ht="15" thickBot="1">
      <c r="A33" s="602"/>
      <c r="B33" s="607" t="s">
        <v>25</v>
      </c>
      <c r="C33" s="608"/>
      <c r="D33" s="608"/>
      <c r="E33" s="609"/>
      <c r="F33" s="154">
        <f>+F32+F25+F15</f>
        <v>3663595</v>
      </c>
    </row>
    <row r="34" spans="1:6" ht="15" thickBot="1">
      <c r="A34" s="603"/>
      <c r="B34" s="610" t="s">
        <v>26</v>
      </c>
      <c r="C34" s="611"/>
      <c r="D34" s="611"/>
      <c r="E34" s="611"/>
      <c r="F34" s="612"/>
    </row>
    <row r="35" spans="1:6">
      <c r="A35" s="604"/>
      <c r="B35" s="613" t="s">
        <v>27</v>
      </c>
      <c r="C35" s="614"/>
      <c r="D35" s="614"/>
      <c r="E35" s="155">
        <v>0.1</v>
      </c>
      <c r="F35" s="156">
        <f>+F33*E35</f>
        <v>366359.5</v>
      </c>
    </row>
    <row r="36" spans="1:6">
      <c r="A36" s="605"/>
      <c r="B36" s="615" t="s">
        <v>28</v>
      </c>
      <c r="C36" s="616"/>
      <c r="D36" s="616"/>
      <c r="E36" s="157">
        <v>0.05</v>
      </c>
      <c r="F36" s="139">
        <f>+F33*E36</f>
        <v>183179.75</v>
      </c>
    </row>
    <row r="37" spans="1:6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183179.75</v>
      </c>
    </row>
    <row r="38" spans="1:6" ht="15" thickBot="1">
      <c r="A38" s="605"/>
      <c r="B38" s="619" t="s">
        <v>30</v>
      </c>
      <c r="C38" s="620"/>
      <c r="D38" s="620"/>
      <c r="E38" s="621"/>
      <c r="F38" s="154">
        <f>SUM(F35:F37)</f>
        <v>732719</v>
      </c>
    </row>
    <row r="39" spans="1:6" ht="16.2" thickBot="1">
      <c r="A39" s="606"/>
      <c r="B39" s="619" t="s">
        <v>31</v>
      </c>
      <c r="C39" s="620"/>
      <c r="D39" s="620"/>
      <c r="E39" s="621"/>
      <c r="F39" s="160">
        <f>+ROUND(SUM(F33+F38),0)</f>
        <v>4396314</v>
      </c>
    </row>
    <row r="43" spans="1:6">
      <c r="B43" s="55"/>
      <c r="C43" s="55"/>
    </row>
    <row r="44" spans="1:6">
      <c r="B44" s="55"/>
      <c r="C44" s="55"/>
    </row>
    <row r="46" spans="1:6">
      <c r="B46" s="55"/>
    </row>
    <row r="47" spans="1:6">
      <c r="B47" s="55"/>
    </row>
    <row r="49" spans="2:2">
      <c r="B49" s="55"/>
    </row>
    <row r="58" spans="2:2">
      <c r="B58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</sheetData>
  <mergeCells count="28">
    <mergeCell ref="C10:D10"/>
    <mergeCell ref="A1:F2"/>
    <mergeCell ref="B4:F4"/>
    <mergeCell ref="C7:D7"/>
    <mergeCell ref="C8:D8"/>
    <mergeCell ref="C9:D9"/>
    <mergeCell ref="C23:D23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C22:D22"/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88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HF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2"/>
  <sheetViews>
    <sheetView view="pageBreakPreview" zoomScaleNormal="100" zoomScaleSheetLayoutView="100" workbookViewId="0">
      <selection activeCell="B24" sqref="B24"/>
    </sheetView>
  </sheetViews>
  <sheetFormatPr baseColWidth="10" defaultRowHeight="14.4"/>
  <cols>
    <col min="1" max="1" width="38.88671875" bestFit="1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6" s="1" customFormat="1" ht="15" customHeight="1">
      <c r="A1" s="585" t="s">
        <v>0</v>
      </c>
      <c r="B1" s="586"/>
      <c r="C1" s="586"/>
      <c r="D1" s="586"/>
      <c r="E1" s="586"/>
      <c r="F1" s="587"/>
    </row>
    <row r="2" spans="1:6" s="1" customFormat="1" ht="15.75" customHeight="1" thickBot="1">
      <c r="A2" s="588"/>
      <c r="B2" s="589"/>
      <c r="C2" s="589"/>
      <c r="D2" s="589"/>
      <c r="E2" s="589"/>
      <c r="F2" s="590"/>
    </row>
    <row r="3" spans="1:6" ht="15" thickBot="1">
      <c r="A3" s="2" t="s">
        <v>1</v>
      </c>
      <c r="B3" s="3">
        <f>+PRESUPUESTO!A52</f>
        <v>7.03</v>
      </c>
      <c r="C3" s="4"/>
      <c r="D3" s="5"/>
      <c r="E3" s="6" t="s">
        <v>2</v>
      </c>
      <c r="F3" s="7" t="str">
        <f>+PRESUPUESTO!C52</f>
        <v>UN</v>
      </c>
    </row>
    <row r="4" spans="1:6" s="9" customFormat="1" ht="47.25" customHeight="1" thickBot="1">
      <c r="A4" s="8" t="s">
        <v>3</v>
      </c>
      <c r="B4" s="594" t="str">
        <f>+PRESUPUESTO!B52</f>
        <v>MATERIAL ELECTRICO APARTAMENTO</v>
      </c>
      <c r="C4" s="594"/>
      <c r="D4" s="594"/>
      <c r="E4" s="594"/>
      <c r="F4" s="595"/>
    </row>
    <row r="5" spans="1:6" ht="15" thickBot="1">
      <c r="A5" s="10"/>
      <c r="B5" s="11"/>
      <c r="C5" s="11"/>
      <c r="D5" s="11"/>
      <c r="E5" s="11"/>
      <c r="F5" s="12"/>
    </row>
    <row r="6" spans="1:6" ht="15" thickBot="1">
      <c r="A6" s="134" t="s">
        <v>4</v>
      </c>
      <c r="B6" s="135"/>
      <c r="C6" s="135"/>
      <c r="D6" s="135"/>
      <c r="E6" s="135"/>
      <c r="F6" s="136"/>
    </row>
    <row r="7" spans="1:6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6">
      <c r="A8" s="87" t="s">
        <v>32</v>
      </c>
      <c r="B8" s="86" t="s">
        <v>33</v>
      </c>
      <c r="C8" s="598">
        <v>1455.8</v>
      </c>
      <c r="D8" s="599"/>
      <c r="E8" s="138">
        <v>1</v>
      </c>
      <c r="F8" s="156">
        <f>IF(C8&gt;0,(C8*E8),0)</f>
        <v>1455.8</v>
      </c>
    </row>
    <row r="9" spans="1:6">
      <c r="A9" s="87"/>
      <c r="B9" s="69"/>
      <c r="C9" s="598"/>
      <c r="D9" s="599"/>
      <c r="E9" s="138"/>
      <c r="F9" s="139">
        <f>IF(C9&gt;0,(C9/E9),0)</f>
        <v>0</v>
      </c>
    </row>
    <row r="10" spans="1:6" ht="15" thickBot="1">
      <c r="A10" s="140"/>
      <c r="B10" s="141"/>
      <c r="C10" s="600"/>
      <c r="D10" s="601"/>
      <c r="E10" s="75" t="s">
        <v>10</v>
      </c>
      <c r="F10" s="76">
        <f>SUM(F8:F9)</f>
        <v>1455.8</v>
      </c>
    </row>
    <row r="11" spans="1:6" ht="15" thickBot="1">
      <c r="A11" s="134" t="s">
        <v>11</v>
      </c>
      <c r="B11" s="142"/>
      <c r="C11" s="143"/>
      <c r="D11" s="143"/>
      <c r="E11" s="143"/>
      <c r="F11" s="144"/>
    </row>
    <row r="12" spans="1:6" ht="15" thickBot="1">
      <c r="A12" s="229" t="s">
        <v>5</v>
      </c>
      <c r="B12" s="137" t="s">
        <v>2</v>
      </c>
      <c r="C12" s="610" t="s">
        <v>12</v>
      </c>
      <c r="D12" s="612"/>
      <c r="E12" s="230" t="s">
        <v>13</v>
      </c>
      <c r="F12" s="137" t="s">
        <v>9</v>
      </c>
    </row>
    <row r="13" spans="1:6">
      <c r="A13" s="85" t="str">
        <f>MATERIALES!B145</f>
        <v>TUBO PVC 1/2"</v>
      </c>
      <c r="B13" s="66" t="str">
        <f>MATERIALES!C145</f>
        <v>ML</v>
      </c>
      <c r="C13" s="624">
        <f>MATERIALES!D145</f>
        <v>1167</v>
      </c>
      <c r="D13" s="625"/>
      <c r="E13" s="67">
        <v>67</v>
      </c>
      <c r="F13" s="68">
        <f t="shared" ref="F13:F26" si="0">+C13*E13</f>
        <v>78189</v>
      </c>
    </row>
    <row r="14" spans="1:6">
      <c r="A14" s="87" t="str">
        <f>MATERIALES!B146</f>
        <v>TUBO PVC 3/4"</v>
      </c>
      <c r="B14" s="69" t="str">
        <f>MATERIALES!C146</f>
        <v>ML</v>
      </c>
      <c r="C14" s="598">
        <f>MATERIALES!D146</f>
        <v>17950</v>
      </c>
      <c r="D14" s="599"/>
      <c r="E14" s="70">
        <v>17</v>
      </c>
      <c r="F14" s="71">
        <f t="shared" si="0"/>
        <v>305150</v>
      </c>
    </row>
    <row r="15" spans="1:6">
      <c r="A15" s="87" t="str">
        <f>MATERIALES!B36</f>
        <v>CAJA GALVANIZADA 5800</v>
      </c>
      <c r="B15" s="69" t="str">
        <f>MATERIALES!C36</f>
        <v>UN</v>
      </c>
      <c r="C15" s="598">
        <f>MATERIALES!D36</f>
        <v>1000</v>
      </c>
      <c r="D15" s="599"/>
      <c r="E15" s="70">
        <v>18</v>
      </c>
      <c r="F15" s="71">
        <f t="shared" si="0"/>
        <v>18000</v>
      </c>
    </row>
    <row r="16" spans="1:6">
      <c r="A16" s="87" t="str">
        <f>MATERIALES!B35</f>
        <v>CAJA GALVANIZADA 2400</v>
      </c>
      <c r="B16" s="86" t="str">
        <f>MATERIALES!C35</f>
        <v>UN</v>
      </c>
      <c r="C16" s="598">
        <f>MATERIALES!D35</f>
        <v>1150</v>
      </c>
      <c r="D16" s="599"/>
      <c r="E16" s="70">
        <v>5</v>
      </c>
      <c r="F16" s="71">
        <f t="shared" si="0"/>
        <v>5750</v>
      </c>
    </row>
    <row r="17" spans="1:7">
      <c r="A17" s="87" t="str">
        <f>MATERIALES!B112</f>
        <v xml:space="preserve">SOLDADURA PVC X 1/4 </v>
      </c>
      <c r="B17" s="220" t="str">
        <f>MATERIALES!C112</f>
        <v>GL</v>
      </c>
      <c r="C17" s="598">
        <f>MATERIALES!D112</f>
        <v>36570</v>
      </c>
      <c r="D17" s="599"/>
      <c r="E17" s="70">
        <v>0.5</v>
      </c>
      <c r="F17" s="71">
        <f t="shared" si="0"/>
        <v>18285</v>
      </c>
      <c r="G17" s="25"/>
    </row>
    <row r="18" spans="1:7">
      <c r="A18" s="87" t="str">
        <f>MATERIALES!B12</f>
        <v>ALAMBRE N° 12 AISLADO</v>
      </c>
      <c r="B18" s="220" t="str">
        <f>MATERIALES!C12</f>
        <v>ML</v>
      </c>
      <c r="C18" s="598">
        <f>MATERIALES!D12</f>
        <v>1048</v>
      </c>
      <c r="D18" s="599"/>
      <c r="E18" s="70">
        <v>172.5</v>
      </c>
      <c r="F18" s="71">
        <f t="shared" si="0"/>
        <v>180780</v>
      </c>
      <c r="G18" s="25"/>
    </row>
    <row r="19" spans="1:7">
      <c r="A19" s="87" t="str">
        <f>MATERIALES!B13</f>
        <v>ALAMBRE N° 12 DESNUDO</v>
      </c>
      <c r="B19" s="220" t="str">
        <f>MATERIALES!C13</f>
        <v>ML</v>
      </c>
      <c r="C19" s="598">
        <f>MATERIALES!D13</f>
        <v>1048</v>
      </c>
      <c r="D19" s="599"/>
      <c r="E19" s="70">
        <v>73</v>
      </c>
      <c r="F19" s="71">
        <f t="shared" si="0"/>
        <v>76504</v>
      </c>
      <c r="G19" s="25"/>
    </row>
    <row r="20" spans="1:7">
      <c r="A20" s="87" t="str">
        <f>MATERIALES!B11</f>
        <v>ALAMBRE N° 10 DESNUDO</v>
      </c>
      <c r="B20" s="220" t="str">
        <f>MATERIALES!C11</f>
        <v>ML</v>
      </c>
      <c r="C20" s="598">
        <f>MATERIALES!D11</f>
        <v>1570</v>
      </c>
      <c r="D20" s="599"/>
      <c r="E20" s="70">
        <v>20</v>
      </c>
      <c r="F20" s="71">
        <f t="shared" si="0"/>
        <v>31400</v>
      </c>
      <c r="G20" s="25"/>
    </row>
    <row r="21" spans="1:7">
      <c r="A21" s="87" t="str">
        <f>MATERIALES!B33</f>
        <v>CABLE No. 8 THW AWG 600v</v>
      </c>
      <c r="B21" s="220" t="str">
        <f>MATERIALES!C33</f>
        <v>ML</v>
      </c>
      <c r="C21" s="598">
        <f>MATERIALES!D33</f>
        <v>23984</v>
      </c>
      <c r="D21" s="599"/>
      <c r="E21" s="70">
        <v>40</v>
      </c>
      <c r="F21" s="71">
        <f t="shared" si="0"/>
        <v>959360</v>
      </c>
      <c r="G21" s="25"/>
    </row>
    <row r="22" spans="1:7">
      <c r="A22" s="87" t="str">
        <f>MATERIALES!B30</f>
        <v>BREAKER ENCHUFABLE 1X20 AMP</v>
      </c>
      <c r="B22" s="220" t="str">
        <f>MATERIALES!C30</f>
        <v>UN</v>
      </c>
      <c r="C22" s="598">
        <f>MATERIALES!D30</f>
        <v>2780</v>
      </c>
      <c r="D22" s="599"/>
      <c r="E22" s="70">
        <v>4</v>
      </c>
      <c r="F22" s="71">
        <f t="shared" si="0"/>
        <v>11120</v>
      </c>
      <c r="G22" s="25"/>
    </row>
    <row r="23" spans="1:7">
      <c r="A23" s="87" t="str">
        <f>MATERIALES!B46</f>
        <v xml:space="preserve">CINTA AISLANTE ROLLO </v>
      </c>
      <c r="B23" s="220" t="str">
        <f>MATERIALES!C46</f>
        <v>RL</v>
      </c>
      <c r="C23" s="598">
        <f>MATERIALES!D46</f>
        <v>1850</v>
      </c>
      <c r="D23" s="599"/>
      <c r="E23" s="70">
        <v>1</v>
      </c>
      <c r="F23" s="71">
        <f t="shared" si="0"/>
        <v>1850</v>
      </c>
      <c r="G23" s="25"/>
    </row>
    <row r="24" spans="1:7">
      <c r="A24" s="87" t="str">
        <f>MATERIALES!B120</f>
        <v>TABLERO MONOFASICO PARA 6 CIRCUITOS</v>
      </c>
      <c r="B24" s="220" t="str">
        <f>MATERIALES!C120</f>
        <v>UN</v>
      </c>
      <c r="C24" s="598">
        <f>MATERIALES!D120</f>
        <v>95000</v>
      </c>
      <c r="D24" s="599"/>
      <c r="E24" s="70">
        <v>1</v>
      </c>
      <c r="F24" s="71">
        <f t="shared" si="0"/>
        <v>95000</v>
      </c>
      <c r="G24" s="25"/>
    </row>
    <row r="25" spans="1:7">
      <c r="A25" s="87" t="str">
        <f>MATERIALES!B106</f>
        <v>ROSETA DE PORCELANA CORONA</v>
      </c>
      <c r="B25" s="203" t="str">
        <f>MATERIALES!C106</f>
        <v>UN</v>
      </c>
      <c r="C25" s="598">
        <f>MATERIALES!D106</f>
        <v>1200</v>
      </c>
      <c r="D25" s="599"/>
      <c r="E25" s="70">
        <v>8.5</v>
      </c>
      <c r="F25" s="71">
        <f t="shared" si="0"/>
        <v>10200</v>
      </c>
      <c r="G25" s="25"/>
    </row>
    <row r="26" spans="1:7">
      <c r="A26" s="87" t="str">
        <f>MATERIALES!B72</f>
        <v>INTERUPTOR DOBLE</v>
      </c>
      <c r="B26" s="220" t="str">
        <f>MATERIALES!C72</f>
        <v>UN</v>
      </c>
      <c r="C26" s="598">
        <f>MATERIALES!D72</f>
        <v>7666</v>
      </c>
      <c r="D26" s="599"/>
      <c r="E26" s="70">
        <v>1.5</v>
      </c>
      <c r="F26" s="71">
        <f t="shared" si="0"/>
        <v>11499</v>
      </c>
      <c r="G26" s="25"/>
    </row>
    <row r="27" spans="1:7" ht="15" thickBot="1">
      <c r="A27" s="140"/>
      <c r="B27" s="145"/>
      <c r="C27" s="600"/>
      <c r="D27" s="601"/>
      <c r="E27" s="75" t="s">
        <v>10</v>
      </c>
      <c r="F27" s="76">
        <f>+ROUND(SUM(F13:F26),0)</f>
        <v>1803087</v>
      </c>
    </row>
    <row r="28" spans="1:7" ht="15" thickBot="1">
      <c r="A28" s="516" t="s">
        <v>19</v>
      </c>
      <c r="B28" s="142"/>
      <c r="C28" s="142"/>
      <c r="D28" s="142"/>
      <c r="E28" s="142"/>
      <c r="F28" s="517"/>
    </row>
    <row r="29" spans="1:7" s="25" customFormat="1" ht="15" thickBot="1">
      <c r="A29" s="229" t="s">
        <v>20</v>
      </c>
      <c r="B29" s="137" t="s">
        <v>21</v>
      </c>
      <c r="C29" s="229" t="s">
        <v>22</v>
      </c>
      <c r="D29" s="137" t="s">
        <v>23</v>
      </c>
      <c r="E29" s="230" t="s">
        <v>8</v>
      </c>
      <c r="F29" s="137" t="s">
        <v>9</v>
      </c>
    </row>
    <row r="30" spans="1:7">
      <c r="A30" s="173" t="str">
        <f>'COSTO REAL MANO DE OBRA'!B8</f>
        <v>CUADRILLA BB INSTALACIONES</v>
      </c>
      <c r="B30" s="174">
        <f>'COSTO REAL MANO DE OBRA'!D8</f>
        <v>75337.900000000009</v>
      </c>
      <c r="C30" s="175">
        <f>'COSTO REAL MANO DE OBRA'!E10</f>
        <v>0.75</v>
      </c>
      <c r="D30" s="176">
        <f>'COSTO REAL MANO DE OBRA'!F8</f>
        <v>131841.32500000001</v>
      </c>
      <c r="E30" s="146">
        <v>1</v>
      </c>
      <c r="F30" s="147">
        <f>IF(D30&gt;0,(D30*E30),0)</f>
        <v>131841.32500000001</v>
      </c>
    </row>
    <row r="31" spans="1:7">
      <c r="A31" s="87"/>
      <c r="B31" s="71"/>
      <c r="C31" s="148"/>
      <c r="D31" s="149"/>
      <c r="E31" s="150"/>
      <c r="F31" s="71">
        <f>IF(D31&gt;0,(D31/E31),0)</f>
        <v>0</v>
      </c>
    </row>
    <row r="32" spans="1:7" ht="15" thickBot="1">
      <c r="A32" s="140"/>
      <c r="B32" s="76"/>
      <c r="C32" s="152"/>
      <c r="D32" s="153"/>
      <c r="E32" s="75" t="s">
        <v>10</v>
      </c>
      <c r="F32" s="76">
        <f>ROUND(SUM(F30:F31),0)</f>
        <v>131841</v>
      </c>
    </row>
    <row r="33" spans="1:6" ht="15" thickBot="1">
      <c r="A33" s="602"/>
      <c r="B33" s="607" t="s">
        <v>25</v>
      </c>
      <c r="C33" s="608"/>
      <c r="D33" s="608"/>
      <c r="E33" s="609"/>
      <c r="F33" s="154">
        <f>+F32+F27+F10</f>
        <v>1936383.8</v>
      </c>
    </row>
    <row r="34" spans="1:6" ht="15" thickBot="1">
      <c r="A34" s="603"/>
      <c r="B34" s="610" t="s">
        <v>26</v>
      </c>
      <c r="C34" s="611"/>
      <c r="D34" s="611"/>
      <c r="E34" s="611"/>
      <c r="F34" s="612"/>
    </row>
    <row r="35" spans="1:6">
      <c r="A35" s="604"/>
      <c r="B35" s="613" t="s">
        <v>27</v>
      </c>
      <c r="C35" s="614"/>
      <c r="D35" s="614"/>
      <c r="E35" s="155">
        <v>0.1</v>
      </c>
      <c r="F35" s="156">
        <f>+F33*E35</f>
        <v>193638.38</v>
      </c>
    </row>
    <row r="36" spans="1:6">
      <c r="A36" s="605"/>
      <c r="B36" s="615" t="s">
        <v>28</v>
      </c>
      <c r="C36" s="616"/>
      <c r="D36" s="616"/>
      <c r="E36" s="157">
        <v>0.05</v>
      </c>
      <c r="F36" s="139">
        <f>+F33*E36</f>
        <v>96819.19</v>
      </c>
    </row>
    <row r="37" spans="1:6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96819.19</v>
      </c>
    </row>
    <row r="38" spans="1:6" ht="15" thickBot="1">
      <c r="A38" s="605"/>
      <c r="B38" s="619" t="s">
        <v>30</v>
      </c>
      <c r="C38" s="620"/>
      <c r="D38" s="620"/>
      <c r="E38" s="621"/>
      <c r="F38" s="154">
        <f>SUM(F35:F37)</f>
        <v>387276.76</v>
      </c>
    </row>
    <row r="39" spans="1:6" ht="16.2" thickBot="1">
      <c r="A39" s="606"/>
      <c r="B39" s="619" t="s">
        <v>31</v>
      </c>
      <c r="C39" s="620"/>
      <c r="D39" s="620"/>
      <c r="E39" s="621"/>
      <c r="F39" s="160">
        <f>+ROUND(SUM(F33+F38),0)</f>
        <v>2323661</v>
      </c>
    </row>
    <row r="43" spans="1:6">
      <c r="B43" s="55"/>
      <c r="C43" s="55"/>
    </row>
    <row r="44" spans="1:6">
      <c r="B44" s="55"/>
      <c r="C44" s="55"/>
    </row>
    <row r="46" spans="1:6">
      <c r="B46" s="55"/>
    </row>
    <row r="47" spans="1:6">
      <c r="B47" s="55"/>
    </row>
    <row r="49" spans="2:2">
      <c r="B49" s="55"/>
    </row>
    <row r="58" spans="2:2">
      <c r="B58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</sheetData>
  <mergeCells count="30">
    <mergeCell ref="C20:D20"/>
    <mergeCell ref="C21:D21"/>
    <mergeCell ref="A1:F2"/>
    <mergeCell ref="B4:F4"/>
    <mergeCell ref="C7:D7"/>
    <mergeCell ref="C8:D8"/>
    <mergeCell ref="C15:D15"/>
    <mergeCell ref="C16:D16"/>
    <mergeCell ref="C17:D17"/>
    <mergeCell ref="C18:D18"/>
    <mergeCell ref="C19:D19"/>
    <mergeCell ref="C9:D9"/>
    <mergeCell ref="C10:D10"/>
    <mergeCell ref="C12:D12"/>
    <mergeCell ref="C13:D13"/>
    <mergeCell ref="C14:D14"/>
    <mergeCell ref="C27:D27"/>
    <mergeCell ref="A33:A39"/>
    <mergeCell ref="B33:E33"/>
    <mergeCell ref="B34:F34"/>
    <mergeCell ref="B35:D35"/>
    <mergeCell ref="B36:D36"/>
    <mergeCell ref="B37:D37"/>
    <mergeCell ref="B38:E38"/>
    <mergeCell ref="B39:E39"/>
    <mergeCell ref="C26:D26"/>
    <mergeCell ref="C22:D22"/>
    <mergeCell ref="C23:D23"/>
    <mergeCell ref="C24:D24"/>
    <mergeCell ref="C25:D25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83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HF r:id="rId3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62"/>
  <sheetViews>
    <sheetView view="pageBreakPreview" topLeftCell="B10" zoomScaleNormal="100" zoomScaleSheetLayoutView="100" workbookViewId="0">
      <selection activeCell="B24" sqref="B24"/>
    </sheetView>
  </sheetViews>
  <sheetFormatPr baseColWidth="10" defaultRowHeight="14.4"/>
  <cols>
    <col min="1" max="1" width="42.44140625" bestFit="1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9" s="1" customFormat="1" ht="15" customHeight="1">
      <c r="A1" s="585" t="s">
        <v>0</v>
      </c>
      <c r="B1" s="586"/>
      <c r="C1" s="586"/>
      <c r="D1" s="586"/>
      <c r="E1" s="586"/>
      <c r="F1" s="587"/>
    </row>
    <row r="2" spans="1:9" s="1" customFormat="1" ht="15.75" customHeight="1" thickBot="1">
      <c r="A2" s="588"/>
      <c r="B2" s="589"/>
      <c r="C2" s="589"/>
      <c r="D2" s="589"/>
      <c r="E2" s="589"/>
      <c r="F2" s="590"/>
    </row>
    <row r="3" spans="1:9" ht="15" thickBot="1">
      <c r="A3" s="2" t="s">
        <v>1</v>
      </c>
      <c r="B3" s="3">
        <f>+PRESUPUESTO!A53</f>
        <v>7.04</v>
      </c>
      <c r="C3" s="4"/>
      <c r="D3" s="5"/>
      <c r="E3" s="6" t="s">
        <v>2</v>
      </c>
      <c r="F3" s="7" t="str">
        <f>+PRESUPUESTO!C53</f>
        <v>UN</v>
      </c>
    </row>
    <row r="4" spans="1:9" s="9" customFormat="1" ht="47.25" customHeight="1" thickBot="1">
      <c r="A4" s="8" t="s">
        <v>3</v>
      </c>
      <c r="B4" s="594" t="str">
        <f>+PRESUPUESTO!B53</f>
        <v>ELECTRICAS PUNTO FIJO</v>
      </c>
      <c r="C4" s="594"/>
      <c r="D4" s="594"/>
      <c r="E4" s="594"/>
      <c r="F4" s="595"/>
    </row>
    <row r="5" spans="1:9" ht="15" thickBot="1">
      <c r="A5" s="10"/>
      <c r="B5" s="11"/>
      <c r="C5" s="11"/>
      <c r="D5" s="11"/>
      <c r="E5" s="11"/>
      <c r="F5" s="12"/>
    </row>
    <row r="6" spans="1:9" ht="15" thickBot="1">
      <c r="A6" s="134" t="s">
        <v>4</v>
      </c>
      <c r="B6" s="135"/>
      <c r="C6" s="135"/>
      <c r="D6" s="135"/>
      <c r="E6" s="135"/>
      <c r="F6" s="136"/>
    </row>
    <row r="7" spans="1:9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9">
      <c r="A8" s="87" t="s">
        <v>32</v>
      </c>
      <c r="B8" s="86" t="s">
        <v>33</v>
      </c>
      <c r="C8" s="598">
        <v>1455.8</v>
      </c>
      <c r="D8" s="599"/>
      <c r="E8" s="138">
        <v>1</v>
      </c>
      <c r="F8" s="156">
        <f>IF(C8&gt;0,(C8*E8),0)</f>
        <v>1455.8</v>
      </c>
    </row>
    <row r="9" spans="1:9">
      <c r="A9" s="87"/>
      <c r="B9" s="69"/>
      <c r="C9" s="598"/>
      <c r="D9" s="599"/>
      <c r="E9" s="138"/>
      <c r="F9" s="139">
        <f>IF(C9&gt;0,(C9/E9),0)</f>
        <v>0</v>
      </c>
    </row>
    <row r="10" spans="1:9" ht="15" thickBot="1">
      <c r="A10" s="140"/>
      <c r="B10" s="141"/>
      <c r="C10" s="600"/>
      <c r="D10" s="601"/>
      <c r="E10" s="75" t="s">
        <v>10</v>
      </c>
      <c r="F10" s="76">
        <f>SUM(F8:F9)</f>
        <v>1455.8</v>
      </c>
    </row>
    <row r="11" spans="1:9" ht="15" thickBot="1">
      <c r="A11" s="134" t="s">
        <v>11</v>
      </c>
      <c r="B11" s="142"/>
      <c r="C11" s="143"/>
      <c r="D11" s="143"/>
      <c r="E11" s="143"/>
      <c r="F11" s="144"/>
    </row>
    <row r="12" spans="1:9" ht="15" thickBot="1">
      <c r="A12" s="229" t="s">
        <v>5</v>
      </c>
      <c r="B12" s="137" t="s">
        <v>2</v>
      </c>
      <c r="C12" s="610" t="s">
        <v>12</v>
      </c>
      <c r="D12" s="612"/>
      <c r="E12" s="230" t="s">
        <v>13</v>
      </c>
      <c r="F12" s="137" t="s">
        <v>9</v>
      </c>
    </row>
    <row r="13" spans="1:9">
      <c r="A13" s="85" t="str">
        <f>MATERIALES!B12</f>
        <v>ALAMBRE N° 12 AISLADO</v>
      </c>
      <c r="B13" s="66" t="str">
        <f>MATERIALES!C12</f>
        <v>ML</v>
      </c>
      <c r="C13" s="624">
        <f>MATERIALES!D12</f>
        <v>1048</v>
      </c>
      <c r="D13" s="625"/>
      <c r="E13" s="67">
        <v>350</v>
      </c>
      <c r="F13" s="68">
        <f t="shared" ref="F13:F25" si="0">+C13*E13</f>
        <v>366800</v>
      </c>
    </row>
    <row r="14" spans="1:9">
      <c r="A14" s="87" t="str">
        <f>MATERIALES!B13</f>
        <v>ALAMBRE N° 12 DESNUDO</v>
      </c>
      <c r="B14" s="69" t="str">
        <f>MATERIALES!C13</f>
        <v>ML</v>
      </c>
      <c r="C14" s="598">
        <f>MATERIALES!D13</f>
        <v>1048</v>
      </c>
      <c r="D14" s="599"/>
      <c r="E14" s="70">
        <v>100</v>
      </c>
      <c r="F14" s="71">
        <f t="shared" si="0"/>
        <v>104800</v>
      </c>
    </row>
    <row r="15" spans="1:9">
      <c r="A15" s="87" t="str">
        <f>MATERIALES!B96</f>
        <v>PULSADOR TIMBRE GALICA</v>
      </c>
      <c r="B15" s="203" t="str">
        <f>MATERIALES!C96</f>
        <v>UN</v>
      </c>
      <c r="C15" s="598">
        <f>MATERIALES!D96</f>
        <v>4990</v>
      </c>
      <c r="D15" s="599"/>
      <c r="E15" s="70">
        <v>13</v>
      </c>
      <c r="F15" s="71">
        <f t="shared" si="0"/>
        <v>64870</v>
      </c>
    </row>
    <row r="16" spans="1:9">
      <c r="A16" s="87" t="str">
        <f>MATERIALES!B46</f>
        <v xml:space="preserve">CINTA AISLANTE ROLLO </v>
      </c>
      <c r="B16" s="86" t="str">
        <f>MATERIALES!C46</f>
        <v>RL</v>
      </c>
      <c r="C16" s="598">
        <f>MATERIALES!D46</f>
        <v>1850</v>
      </c>
      <c r="D16" s="599"/>
      <c r="E16" s="70">
        <v>1</v>
      </c>
      <c r="F16" s="71">
        <f t="shared" si="0"/>
        <v>1850</v>
      </c>
    </row>
    <row r="17" spans="1:6">
      <c r="A17" s="87" t="str">
        <f>MATERIALES!B136</f>
        <v>TOMA CORRIENTE DOBLE POLO TIERRA GALICA</v>
      </c>
      <c r="B17" s="204" t="str">
        <f>MATERIALES!C136</f>
        <v>UN</v>
      </c>
      <c r="C17" s="598">
        <f>MATERIALES!D136</f>
        <v>6000</v>
      </c>
      <c r="D17" s="599"/>
      <c r="E17" s="70">
        <v>1</v>
      </c>
      <c r="F17" s="71">
        <f t="shared" si="0"/>
        <v>6000</v>
      </c>
    </row>
    <row r="18" spans="1:6">
      <c r="A18" s="87" t="str">
        <f>MATERIALES!B106</f>
        <v>ROSETA DE PORCELANA CORONA</v>
      </c>
      <c r="B18" s="204" t="str">
        <f>MATERIALES!C106</f>
        <v>UN</v>
      </c>
      <c r="C18" s="598">
        <f>MATERIALES!D106</f>
        <v>1200</v>
      </c>
      <c r="D18" s="599"/>
      <c r="E18" s="70">
        <v>13</v>
      </c>
      <c r="F18" s="71">
        <f t="shared" si="0"/>
        <v>15600</v>
      </c>
    </row>
    <row r="19" spans="1:6">
      <c r="A19" s="87" t="str">
        <f>MATERIALES!B104</f>
        <v>RELOJ TEMPORIZADOR ORBIS</v>
      </c>
      <c r="B19" s="201" t="str">
        <f>MATERIALES!C104</f>
        <v>UN</v>
      </c>
      <c r="C19" s="598">
        <f>MATERIALES!D104</f>
        <v>19000</v>
      </c>
      <c r="D19" s="599"/>
      <c r="E19" s="70">
        <v>1</v>
      </c>
      <c r="F19" s="71">
        <f t="shared" si="0"/>
        <v>19000</v>
      </c>
    </row>
    <row r="20" spans="1:6">
      <c r="A20" s="87" t="str">
        <f>MATERIALES!B135</f>
        <v>TOMA AMPLIFICADOR DE TV DE SOBREPONER</v>
      </c>
      <c r="B20" s="204" t="str">
        <f>MATERIALES!C135</f>
        <v>UN</v>
      </c>
      <c r="C20" s="598">
        <f>MATERIALES!D135</f>
        <v>9878</v>
      </c>
      <c r="D20" s="599"/>
      <c r="E20" s="70">
        <v>1</v>
      </c>
      <c r="F20" s="71">
        <f t="shared" si="0"/>
        <v>9878</v>
      </c>
    </row>
    <row r="21" spans="1:6">
      <c r="A21" s="87" t="str">
        <f>MATERIALES!B38</f>
        <v>CAJA AMPLIFICADOR DE TV DE 50X30X15</v>
      </c>
      <c r="B21" s="201" t="str">
        <f>MATERIALES!C38</f>
        <v>UN</v>
      </c>
      <c r="C21" s="598">
        <f>MATERIALES!D38</f>
        <v>35000</v>
      </c>
      <c r="D21" s="599"/>
      <c r="E21" s="70">
        <v>1</v>
      </c>
      <c r="F21" s="71">
        <f t="shared" si="0"/>
        <v>35000</v>
      </c>
    </row>
    <row r="22" spans="1:6">
      <c r="A22" s="87" t="str">
        <f>MATERIALES!B34</f>
        <v>CABLE CU. N°. 2 DESNUDO</v>
      </c>
      <c r="B22" s="201" t="str">
        <f>MATERIALES!C34</f>
        <v>ML</v>
      </c>
      <c r="C22" s="598">
        <f>MATERIALES!D34</f>
        <v>21437</v>
      </c>
      <c r="D22" s="599"/>
      <c r="E22" s="70">
        <v>2.4</v>
      </c>
      <c r="F22" s="71">
        <f t="shared" si="0"/>
        <v>51448.799999999996</v>
      </c>
    </row>
    <row r="23" spans="1:6">
      <c r="A23" s="87" t="str">
        <f>MATERIALES!B152</f>
        <v>TUBO GALVANIZADO DE 2"</v>
      </c>
      <c r="B23" s="201" t="str">
        <f>MATERIALES!C152</f>
        <v>UN</v>
      </c>
      <c r="C23" s="598">
        <f>MATERIALES!D152</f>
        <v>35890</v>
      </c>
      <c r="D23" s="599"/>
      <c r="E23" s="70">
        <v>2</v>
      </c>
      <c r="F23" s="71">
        <f t="shared" si="0"/>
        <v>71780</v>
      </c>
    </row>
    <row r="24" spans="1:6">
      <c r="A24" s="87" t="str">
        <f>MATERIALES!B119</f>
        <v>TABLERO DE 4 CTOS</v>
      </c>
      <c r="B24" s="201" t="str">
        <f>MATERIALES!C119</f>
        <v>UN</v>
      </c>
      <c r="C24" s="598">
        <f>MATERIALES!D119</f>
        <v>70000</v>
      </c>
      <c r="D24" s="599"/>
      <c r="E24" s="70">
        <v>1</v>
      </c>
      <c r="F24" s="71">
        <f t="shared" si="0"/>
        <v>70000</v>
      </c>
    </row>
    <row r="25" spans="1:6">
      <c r="A25" s="87" t="str">
        <f>MATERIALES!B71</f>
        <v>INTERRUPTOR AUTOMATICO DE 1X20 A</v>
      </c>
      <c r="B25" s="201" t="str">
        <f>MATERIALES!C71</f>
        <v>UN</v>
      </c>
      <c r="C25" s="598">
        <f>MATERIALES!D71</f>
        <v>4633</v>
      </c>
      <c r="D25" s="599"/>
      <c r="E25" s="70">
        <v>2</v>
      </c>
      <c r="F25" s="71">
        <f t="shared" si="0"/>
        <v>9266</v>
      </c>
    </row>
    <row r="26" spans="1:6" ht="15" thickBot="1">
      <c r="A26" s="140"/>
      <c r="B26" s="145"/>
      <c r="C26" s="600"/>
      <c r="D26" s="601"/>
      <c r="E26" s="75" t="s">
        <v>10</v>
      </c>
      <c r="F26" s="76">
        <f>+ROUND(SUM(F13:F25),0)</f>
        <v>826293</v>
      </c>
    </row>
    <row r="27" spans="1:6" ht="15" thickBot="1">
      <c r="A27" s="134" t="s">
        <v>19</v>
      </c>
      <c r="B27" s="142"/>
      <c r="C27" s="143"/>
      <c r="D27" s="143"/>
      <c r="E27" s="143"/>
      <c r="F27" s="144"/>
    </row>
    <row r="28" spans="1:6" s="25" customFormat="1" ht="15" thickBot="1">
      <c r="A28" s="510" t="s">
        <v>20</v>
      </c>
      <c r="B28" s="511" t="s">
        <v>21</v>
      </c>
      <c r="C28" s="510" t="s">
        <v>22</v>
      </c>
      <c r="D28" s="511" t="s">
        <v>23</v>
      </c>
      <c r="E28" s="512" t="s">
        <v>8</v>
      </c>
      <c r="F28" s="511" t="s">
        <v>9</v>
      </c>
    </row>
    <row r="29" spans="1:6">
      <c r="A29" s="173" t="str">
        <f>'COSTO REAL MANO DE OBRA'!B8</f>
        <v>CUADRILLA BB INSTALACIONES</v>
      </c>
      <c r="B29" s="174">
        <f>'COSTO REAL MANO DE OBRA'!D8</f>
        <v>75337.900000000009</v>
      </c>
      <c r="C29" s="175">
        <f>'COSTO REAL MANO DE OBRA'!E10</f>
        <v>0.75</v>
      </c>
      <c r="D29" s="176">
        <f>'COSTO REAL MANO DE OBRA'!F8</f>
        <v>131841.32500000001</v>
      </c>
      <c r="E29" s="219">
        <v>4</v>
      </c>
      <c r="F29" s="147">
        <f>IF(D29&gt;0,(D29*E29),0)</f>
        <v>527365.30000000005</v>
      </c>
    </row>
    <row r="30" spans="1:6">
      <c r="A30" s="165"/>
      <c r="B30" s="177"/>
      <c r="C30" s="178"/>
      <c r="D30" s="179"/>
      <c r="E30" s="180"/>
      <c r="F30" s="71">
        <f>IF(D30&gt;0,(D30/E30),0)</f>
        <v>0</v>
      </c>
    </row>
    <row r="31" spans="1:6">
      <c r="A31" s="87"/>
      <c r="B31" s="71"/>
      <c r="C31" s="148"/>
      <c r="D31" s="149"/>
      <c r="E31" s="150"/>
      <c r="F31" s="71">
        <f>IF(D31&gt;0,(D31/E31),0)</f>
        <v>0</v>
      </c>
    </row>
    <row r="32" spans="1:6" ht="15" thickBot="1">
      <c r="A32" s="140"/>
      <c r="B32" s="76"/>
      <c r="C32" s="152"/>
      <c r="D32" s="153"/>
      <c r="E32" s="75" t="s">
        <v>10</v>
      </c>
      <c r="F32" s="76">
        <f>ROUND(SUM(F29:F31),0)</f>
        <v>527365</v>
      </c>
    </row>
    <row r="33" spans="1:6" ht="15" thickBot="1">
      <c r="A33" s="602"/>
      <c r="B33" s="607" t="s">
        <v>25</v>
      </c>
      <c r="C33" s="608"/>
      <c r="D33" s="608"/>
      <c r="E33" s="609"/>
      <c r="F33" s="154">
        <f>+F32+F26+F10</f>
        <v>1355113.8</v>
      </c>
    </row>
    <row r="34" spans="1:6" ht="15" thickBot="1">
      <c r="A34" s="603"/>
      <c r="B34" s="610" t="s">
        <v>26</v>
      </c>
      <c r="C34" s="611"/>
      <c r="D34" s="611"/>
      <c r="E34" s="611"/>
      <c r="F34" s="612"/>
    </row>
    <row r="35" spans="1:6">
      <c r="A35" s="604"/>
      <c r="B35" s="613" t="s">
        <v>27</v>
      </c>
      <c r="C35" s="614"/>
      <c r="D35" s="614"/>
      <c r="E35" s="155">
        <v>0.1</v>
      </c>
      <c r="F35" s="156">
        <f>+F33*E35</f>
        <v>135511.38</v>
      </c>
    </row>
    <row r="36" spans="1:6">
      <c r="A36" s="605"/>
      <c r="B36" s="615" t="s">
        <v>28</v>
      </c>
      <c r="C36" s="616"/>
      <c r="D36" s="616"/>
      <c r="E36" s="157">
        <v>0.05</v>
      </c>
      <c r="F36" s="139">
        <f>+F33*E36</f>
        <v>67755.69</v>
      </c>
    </row>
    <row r="37" spans="1:6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67755.69</v>
      </c>
    </row>
    <row r="38" spans="1:6" ht="15" thickBot="1">
      <c r="A38" s="605"/>
      <c r="B38" s="619" t="s">
        <v>30</v>
      </c>
      <c r="C38" s="620"/>
      <c r="D38" s="620"/>
      <c r="E38" s="621"/>
      <c r="F38" s="154">
        <f>SUM(F35:F37)</f>
        <v>271022.76</v>
      </c>
    </row>
    <row r="39" spans="1:6" ht="16.2" thickBot="1">
      <c r="A39" s="606"/>
      <c r="B39" s="619" t="s">
        <v>31</v>
      </c>
      <c r="C39" s="620"/>
      <c r="D39" s="620"/>
      <c r="E39" s="621"/>
      <c r="F39" s="160">
        <f>+ROUND(SUM(F33+F38),0)</f>
        <v>1626137</v>
      </c>
    </row>
    <row r="43" spans="1:6">
      <c r="B43" s="55"/>
      <c r="C43" s="55"/>
    </row>
    <row r="44" spans="1:6">
      <c r="B44" s="55"/>
      <c r="C44" s="55"/>
    </row>
    <row r="46" spans="1:6">
      <c r="B46" s="55"/>
    </row>
    <row r="47" spans="1:6">
      <c r="B47" s="55"/>
    </row>
    <row r="49" spans="2:2">
      <c r="B49" s="55"/>
    </row>
    <row r="58" spans="2:2">
      <c r="B58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</sheetData>
  <mergeCells count="29">
    <mergeCell ref="C9:D9"/>
    <mergeCell ref="C10:D10"/>
    <mergeCell ref="A1:F2"/>
    <mergeCell ref="B4:F4"/>
    <mergeCell ref="C7:D7"/>
    <mergeCell ref="C8:D8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6:D26"/>
    <mergeCell ref="C21:D21"/>
    <mergeCell ref="C22:D22"/>
    <mergeCell ref="C23:D23"/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81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 r:id="rId3"/>
  <legacyDrawingHF r:id="rId4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2"/>
  <sheetViews>
    <sheetView view="pageBreakPreview" topLeftCell="A7" zoomScaleNormal="100" zoomScaleSheetLayoutView="100" workbookViewId="0">
      <selection activeCell="B24" sqref="B24"/>
    </sheetView>
  </sheetViews>
  <sheetFormatPr baseColWidth="10" defaultRowHeight="14.4"/>
  <cols>
    <col min="1" max="1" width="26.88671875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8" s="1" customFormat="1" ht="15" customHeight="1">
      <c r="A1" s="585" t="s">
        <v>0</v>
      </c>
      <c r="B1" s="586"/>
      <c r="C1" s="586"/>
      <c r="D1" s="586"/>
      <c r="E1" s="586"/>
      <c r="F1" s="587"/>
    </row>
    <row r="2" spans="1:8" s="1" customFormat="1" ht="15.75" customHeight="1" thickBot="1">
      <c r="A2" s="588"/>
      <c r="B2" s="589"/>
      <c r="C2" s="589"/>
      <c r="D2" s="589"/>
      <c r="E2" s="589"/>
      <c r="F2" s="590"/>
    </row>
    <row r="3" spans="1:8" ht="15" thickBot="1">
      <c r="A3" s="2" t="s">
        <v>1</v>
      </c>
      <c r="B3" s="3">
        <f>+PRESUPUESTO!A54</f>
        <v>7.05</v>
      </c>
      <c r="C3" s="4"/>
      <c r="D3" s="5"/>
      <c r="E3" s="6" t="s">
        <v>2</v>
      </c>
      <c r="F3" s="7" t="str">
        <f>+PRESUPUESTO!C54</f>
        <v>UN</v>
      </c>
    </row>
    <row r="4" spans="1:8" s="9" customFormat="1" ht="47.25" customHeight="1" thickBot="1">
      <c r="A4" s="8" t="s">
        <v>3</v>
      </c>
      <c r="B4" s="594" t="str">
        <f>+PRESUPUESTO!B54</f>
        <v>RED TELEFONICA</v>
      </c>
      <c r="C4" s="594"/>
      <c r="D4" s="594"/>
      <c r="E4" s="594"/>
      <c r="F4" s="595"/>
    </row>
    <row r="5" spans="1:8" ht="15" thickBot="1">
      <c r="A5" s="10"/>
      <c r="B5" s="11"/>
      <c r="C5" s="11"/>
      <c r="D5" s="11"/>
      <c r="E5" s="11"/>
      <c r="F5" s="12"/>
    </row>
    <row r="6" spans="1:8" ht="15" thickBot="1">
      <c r="A6" s="134" t="s">
        <v>4</v>
      </c>
      <c r="B6" s="135"/>
      <c r="C6" s="135"/>
      <c r="D6" s="135"/>
      <c r="E6" s="135"/>
      <c r="F6" s="136"/>
    </row>
    <row r="7" spans="1:8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8">
      <c r="A8" s="87" t="s">
        <v>32</v>
      </c>
      <c r="B8" s="86" t="s">
        <v>33</v>
      </c>
      <c r="C8" s="598">
        <v>1455.8</v>
      </c>
      <c r="D8" s="599"/>
      <c r="E8" s="138">
        <v>1</v>
      </c>
      <c r="F8" s="156">
        <f>IF(C8&gt;0,(C8*E8),0)</f>
        <v>1455.8</v>
      </c>
    </row>
    <row r="9" spans="1:8">
      <c r="A9" s="165"/>
      <c r="B9" s="170"/>
      <c r="C9" s="629"/>
      <c r="D9" s="630"/>
      <c r="E9" s="171"/>
      <c r="F9" s="172">
        <f>IF(C9&gt;0,(C9*E9),0)</f>
        <v>0</v>
      </c>
    </row>
    <row r="10" spans="1:8">
      <c r="A10" s="87"/>
      <c r="B10" s="86"/>
      <c r="C10" s="598"/>
      <c r="D10" s="599"/>
      <c r="E10" s="138"/>
      <c r="F10" s="139">
        <f>IF(C10&gt;0,(C10/E10),0)</f>
        <v>0</v>
      </c>
    </row>
    <row r="11" spans="1:8">
      <c r="A11" s="87"/>
      <c r="B11" s="86"/>
      <c r="C11" s="598"/>
      <c r="D11" s="599"/>
      <c r="E11" s="138"/>
      <c r="F11" s="139">
        <f>IF(C11&gt;0,(C11/E11),0)</f>
        <v>0</v>
      </c>
    </row>
    <row r="12" spans="1:8">
      <c r="A12" s="87"/>
      <c r="B12" s="86"/>
      <c r="C12" s="598"/>
      <c r="D12" s="599"/>
      <c r="E12" s="138"/>
      <c r="F12" s="139">
        <f>IF(C12&gt;0,(C12/E12),0)</f>
        <v>0</v>
      </c>
      <c r="G12" s="25"/>
    </row>
    <row r="13" spans="1:8">
      <c r="A13" s="87"/>
      <c r="B13" s="86"/>
      <c r="C13" s="598"/>
      <c r="D13" s="599"/>
      <c r="E13" s="138"/>
      <c r="F13" s="139">
        <f>IF(C13&gt;0,(C13/E13),0)</f>
        <v>0</v>
      </c>
    </row>
    <row r="14" spans="1:8">
      <c r="A14" s="87"/>
      <c r="B14" s="69"/>
      <c r="C14" s="598"/>
      <c r="D14" s="599"/>
      <c r="E14" s="138"/>
      <c r="F14" s="139">
        <f>IF(C14&gt;0,(C14/E14),0)</f>
        <v>0</v>
      </c>
    </row>
    <row r="15" spans="1:8" ht="15" thickBot="1">
      <c r="A15" s="140"/>
      <c r="B15" s="141"/>
      <c r="C15" s="600"/>
      <c r="D15" s="601"/>
      <c r="E15" s="75" t="s">
        <v>10</v>
      </c>
      <c r="F15" s="76">
        <f>SUM(F8:F14)</f>
        <v>1455.8</v>
      </c>
    </row>
    <row r="16" spans="1:8" ht="15" thickBot="1">
      <c r="A16" s="134" t="s">
        <v>11</v>
      </c>
      <c r="B16" s="142"/>
      <c r="C16" s="143"/>
      <c r="D16" s="143"/>
      <c r="E16" s="143"/>
      <c r="F16" s="144"/>
    </row>
    <row r="17" spans="1:7" ht="15" thickBot="1">
      <c r="A17" s="229" t="s">
        <v>5</v>
      </c>
      <c r="B17" s="137" t="s">
        <v>2</v>
      </c>
      <c r="C17" s="610" t="s">
        <v>12</v>
      </c>
      <c r="D17" s="612"/>
      <c r="E17" s="230" t="s">
        <v>13</v>
      </c>
      <c r="F17" s="137" t="s">
        <v>9</v>
      </c>
    </row>
    <row r="18" spans="1:7">
      <c r="A18" s="85" t="str">
        <f>MATERIALES!B145</f>
        <v>TUBO PVC 1/2"</v>
      </c>
      <c r="B18" s="66" t="str">
        <f>MATERIALES!C145</f>
        <v>ML</v>
      </c>
      <c r="C18" s="624">
        <f>MATERIALES!D145</f>
        <v>1167</v>
      </c>
      <c r="D18" s="625"/>
      <c r="E18" s="67">
        <v>67</v>
      </c>
      <c r="F18" s="68">
        <f t="shared" ref="F18:F24" si="0">+C18*E18</f>
        <v>78189</v>
      </c>
    </row>
    <row r="19" spans="1:7">
      <c r="A19" s="87" t="str">
        <f>MATERIALES!B137</f>
        <v>TOMA TELEFONO GALICA</v>
      </c>
      <c r="B19" s="203" t="str">
        <f>MATERIALES!C137</f>
        <v>UN</v>
      </c>
      <c r="C19" s="598">
        <f>MATERIALES!D137</f>
        <v>6955</v>
      </c>
      <c r="D19" s="599"/>
      <c r="E19" s="70">
        <v>1</v>
      </c>
      <c r="F19" s="71">
        <f t="shared" si="0"/>
        <v>6955</v>
      </c>
    </row>
    <row r="20" spans="1:7">
      <c r="A20" s="87"/>
      <c r="B20" s="69"/>
      <c r="C20" s="598"/>
      <c r="D20" s="599"/>
      <c r="E20" s="70"/>
      <c r="F20" s="71">
        <f t="shared" si="0"/>
        <v>0</v>
      </c>
    </row>
    <row r="21" spans="1:7">
      <c r="A21" s="87"/>
      <c r="B21" s="86"/>
      <c r="C21" s="598"/>
      <c r="D21" s="599"/>
      <c r="E21" s="70"/>
      <c r="F21" s="71">
        <f t="shared" si="0"/>
        <v>0</v>
      </c>
    </row>
    <row r="22" spans="1:7">
      <c r="A22" s="87"/>
      <c r="B22" s="69"/>
      <c r="C22" s="598"/>
      <c r="D22" s="599"/>
      <c r="E22" s="70"/>
      <c r="F22" s="71">
        <f t="shared" si="0"/>
        <v>0</v>
      </c>
      <c r="G22" s="25"/>
    </row>
    <row r="23" spans="1:7">
      <c r="A23" s="87"/>
      <c r="B23" s="86"/>
      <c r="C23" s="598"/>
      <c r="D23" s="599"/>
      <c r="E23" s="70"/>
      <c r="F23" s="71">
        <f t="shared" si="0"/>
        <v>0</v>
      </c>
    </row>
    <row r="24" spans="1:7">
      <c r="A24" s="87"/>
      <c r="B24" s="86"/>
      <c r="C24" s="598"/>
      <c r="D24" s="599"/>
      <c r="E24" s="70"/>
      <c r="F24" s="71">
        <f t="shared" si="0"/>
        <v>0</v>
      </c>
    </row>
    <row r="25" spans="1:7" ht="15" thickBot="1">
      <c r="A25" s="140"/>
      <c r="B25" s="145"/>
      <c r="C25" s="600"/>
      <c r="D25" s="601"/>
      <c r="E25" s="75" t="s">
        <v>10</v>
      </c>
      <c r="F25" s="76">
        <f>+ROUND(SUM(F18:F24),0)</f>
        <v>85144</v>
      </c>
    </row>
    <row r="26" spans="1:7" ht="15" thickBot="1">
      <c r="A26" s="134" t="s">
        <v>19</v>
      </c>
      <c r="B26" s="142"/>
      <c r="C26" s="143"/>
      <c r="D26" s="143"/>
      <c r="E26" s="143"/>
      <c r="F26" s="144"/>
    </row>
    <row r="27" spans="1:7" s="25" customFormat="1" ht="15" thickBot="1">
      <c r="A27" s="229" t="s">
        <v>20</v>
      </c>
      <c r="B27" s="137" t="s">
        <v>21</v>
      </c>
      <c r="C27" s="229" t="s">
        <v>22</v>
      </c>
      <c r="D27" s="137" t="s">
        <v>23</v>
      </c>
      <c r="E27" s="230" t="s">
        <v>8</v>
      </c>
      <c r="F27" s="137" t="s">
        <v>9</v>
      </c>
    </row>
    <row r="28" spans="1:7" ht="16.5" customHeight="1">
      <c r="A28" s="501" t="str">
        <f>'COSTO REAL MANO DE OBRA'!B8</f>
        <v>CUADRILLA BB INSTALACIONES</v>
      </c>
      <c r="B28" s="502">
        <f>'COSTO REAL MANO DE OBRA'!D8</f>
        <v>75337.900000000009</v>
      </c>
      <c r="C28" s="503">
        <f>'COSTO REAL MANO DE OBRA'!E10</f>
        <v>0.75</v>
      </c>
      <c r="D28" s="504">
        <f>'COSTO REAL MANO DE OBRA'!F8</f>
        <v>131841.32500000001</v>
      </c>
      <c r="E28" s="505">
        <v>1</v>
      </c>
      <c r="F28" s="506">
        <f>IF(D28&gt;0,(D28*E28),0)</f>
        <v>131841.32500000001</v>
      </c>
    </row>
    <row r="29" spans="1:7">
      <c r="A29" s="165"/>
      <c r="B29" s="177"/>
      <c r="C29" s="178"/>
      <c r="D29" s="179"/>
      <c r="E29" s="180"/>
      <c r="F29" s="71">
        <f>IF(D29&gt;0,(D29/E29),0)</f>
        <v>0</v>
      </c>
    </row>
    <row r="30" spans="1:7">
      <c r="A30" s="87"/>
      <c r="B30" s="71"/>
      <c r="C30" s="148"/>
      <c r="D30" s="149"/>
      <c r="E30" s="150"/>
      <c r="F30" s="151">
        <f>IF(D30&gt;0,(D30/E30),0)</f>
        <v>0</v>
      </c>
    </row>
    <row r="31" spans="1:7">
      <c r="A31" s="87"/>
      <c r="B31" s="71"/>
      <c r="C31" s="148"/>
      <c r="D31" s="149"/>
      <c r="E31" s="150"/>
      <c r="F31" s="71">
        <f>IF(D31&gt;0,(D31/E31),0)</f>
        <v>0</v>
      </c>
    </row>
    <row r="32" spans="1:7" ht="15" thickBot="1">
      <c r="A32" s="140"/>
      <c r="B32" s="76"/>
      <c r="C32" s="152"/>
      <c r="D32" s="153"/>
      <c r="E32" s="75" t="s">
        <v>10</v>
      </c>
      <c r="F32" s="76">
        <f>ROUND(SUM(F28:F31),0)</f>
        <v>131841</v>
      </c>
    </row>
    <row r="33" spans="1:6" ht="15" thickBot="1">
      <c r="A33" s="602"/>
      <c r="B33" s="607" t="s">
        <v>25</v>
      </c>
      <c r="C33" s="608"/>
      <c r="D33" s="608"/>
      <c r="E33" s="609"/>
      <c r="F33" s="154">
        <f>+F32+F25+F15</f>
        <v>218440.8</v>
      </c>
    </row>
    <row r="34" spans="1:6" ht="15" thickBot="1">
      <c r="A34" s="603"/>
      <c r="B34" s="610" t="s">
        <v>26</v>
      </c>
      <c r="C34" s="611"/>
      <c r="D34" s="611"/>
      <c r="E34" s="611"/>
      <c r="F34" s="612"/>
    </row>
    <row r="35" spans="1:6">
      <c r="A35" s="604"/>
      <c r="B35" s="613" t="s">
        <v>27</v>
      </c>
      <c r="C35" s="614"/>
      <c r="D35" s="614"/>
      <c r="E35" s="155">
        <v>0.1</v>
      </c>
      <c r="F35" s="156">
        <f>+F33*E35</f>
        <v>21844.080000000002</v>
      </c>
    </row>
    <row r="36" spans="1:6">
      <c r="A36" s="605"/>
      <c r="B36" s="615" t="s">
        <v>28</v>
      </c>
      <c r="C36" s="616"/>
      <c r="D36" s="616"/>
      <c r="E36" s="157">
        <v>0.05</v>
      </c>
      <c r="F36" s="139">
        <f>+F33*E36</f>
        <v>10922.04</v>
      </c>
    </row>
    <row r="37" spans="1:6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10922.04</v>
      </c>
    </row>
    <row r="38" spans="1:6" ht="15" thickBot="1">
      <c r="A38" s="605"/>
      <c r="B38" s="619" t="s">
        <v>30</v>
      </c>
      <c r="C38" s="620"/>
      <c r="D38" s="620"/>
      <c r="E38" s="621"/>
      <c r="F38" s="154">
        <f>SUM(F35:F37)</f>
        <v>43688.160000000003</v>
      </c>
    </row>
    <row r="39" spans="1:6" ht="16.2" thickBot="1">
      <c r="A39" s="606"/>
      <c r="B39" s="619" t="s">
        <v>31</v>
      </c>
      <c r="C39" s="620"/>
      <c r="D39" s="620"/>
      <c r="E39" s="621"/>
      <c r="F39" s="160">
        <f>+ROUND(SUM(F33+F38),0)</f>
        <v>262129</v>
      </c>
    </row>
    <row r="43" spans="1:6">
      <c r="B43" s="55"/>
      <c r="C43" s="55"/>
    </row>
    <row r="44" spans="1:6">
      <c r="B44" s="55"/>
      <c r="C44" s="55"/>
    </row>
    <row r="46" spans="1:6">
      <c r="B46" s="55"/>
    </row>
    <row r="47" spans="1:6">
      <c r="B47" s="55"/>
    </row>
    <row r="49" spans="2:2">
      <c r="B49" s="55"/>
    </row>
    <row r="58" spans="2:2">
      <c r="B58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</sheetData>
  <mergeCells count="28">
    <mergeCell ref="C10:D10"/>
    <mergeCell ref="A1:F2"/>
    <mergeCell ref="B4:F4"/>
    <mergeCell ref="C7:D7"/>
    <mergeCell ref="C8:D8"/>
    <mergeCell ref="C9:D9"/>
    <mergeCell ref="C23:D23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C22:D22"/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93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 r:id="rId3"/>
  <legacyDrawingHF r:id="rId4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2"/>
  <sheetViews>
    <sheetView view="pageBreakPreview" topLeftCell="A10" zoomScaleNormal="100" zoomScaleSheetLayoutView="100" workbookViewId="0">
      <selection activeCell="B24" sqref="B24"/>
    </sheetView>
  </sheetViews>
  <sheetFormatPr baseColWidth="10" defaultRowHeight="14.4"/>
  <cols>
    <col min="1" max="1" width="32.5546875" bestFit="1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7" s="1" customFormat="1" ht="15" customHeight="1">
      <c r="A1" s="585" t="s">
        <v>0</v>
      </c>
      <c r="B1" s="586"/>
      <c r="C1" s="586"/>
      <c r="D1" s="586"/>
      <c r="E1" s="586"/>
      <c r="F1" s="587"/>
    </row>
    <row r="2" spans="1:7" s="1" customFormat="1" ht="15.75" customHeight="1" thickBot="1">
      <c r="A2" s="588"/>
      <c r="B2" s="589"/>
      <c r="C2" s="589"/>
      <c r="D2" s="589"/>
      <c r="E2" s="589"/>
      <c r="F2" s="590"/>
    </row>
    <row r="3" spans="1:7" ht="15" thickBot="1">
      <c r="A3" s="2" t="s">
        <v>1</v>
      </c>
      <c r="B3" s="3">
        <f>PRESUPUESTO!A55</f>
        <v>7.06</v>
      </c>
      <c r="C3" s="4"/>
      <c r="D3" s="5"/>
      <c r="E3" s="6" t="s">
        <v>2</v>
      </c>
      <c r="F3" s="7" t="str">
        <f>PRESUPUESTO!C48</f>
        <v>UN</v>
      </c>
    </row>
    <row r="4" spans="1:7" s="9" customFormat="1" ht="47.25" customHeight="1" thickBot="1">
      <c r="A4" s="8" t="s">
        <v>3</v>
      </c>
      <c r="B4" s="594" t="str">
        <f>PRESUPUESTO!B55</f>
        <v>CAJA DE INSPECCION 70 X 70</v>
      </c>
      <c r="C4" s="594"/>
      <c r="D4" s="594"/>
      <c r="E4" s="594"/>
      <c r="F4" s="595"/>
    </row>
    <row r="5" spans="1:7" ht="15" thickBot="1">
      <c r="A5" s="10"/>
      <c r="B5" s="11"/>
      <c r="C5" s="11"/>
      <c r="D5" s="11"/>
      <c r="E5" s="11"/>
      <c r="F5" s="12"/>
    </row>
    <row r="6" spans="1:7" ht="15" thickBot="1">
      <c r="A6" s="13" t="s">
        <v>4</v>
      </c>
      <c r="B6" s="14"/>
      <c r="C6" s="14"/>
      <c r="D6" s="14"/>
      <c r="E6" s="14"/>
      <c r="F6" s="15"/>
    </row>
    <row r="7" spans="1:7" ht="15" thickBot="1">
      <c r="A7" s="226" t="s">
        <v>5</v>
      </c>
      <c r="B7" s="16" t="s">
        <v>6</v>
      </c>
      <c r="C7" s="569" t="s">
        <v>7</v>
      </c>
      <c r="D7" s="571"/>
      <c r="E7" s="227" t="s">
        <v>8</v>
      </c>
      <c r="F7" s="16" t="s">
        <v>9</v>
      </c>
    </row>
    <row r="8" spans="1:7">
      <c r="A8" s="21" t="s">
        <v>32</v>
      </c>
      <c r="B8" s="22" t="s">
        <v>33</v>
      </c>
      <c r="C8" s="557">
        <v>1455.8</v>
      </c>
      <c r="D8" s="558"/>
      <c r="E8" s="23">
        <v>1</v>
      </c>
      <c r="F8" s="50">
        <f>IF(C8&gt;0,(C8*E8),0)</f>
        <v>1455.8</v>
      </c>
    </row>
    <row r="9" spans="1:7">
      <c r="A9" s="109"/>
      <c r="B9" s="110"/>
      <c r="C9" s="583"/>
      <c r="D9" s="584"/>
      <c r="E9" s="111"/>
      <c r="F9" s="112">
        <f>IF(C9&gt;0,(C9*E9),0)</f>
        <v>0</v>
      </c>
    </row>
    <row r="10" spans="1:7">
      <c r="A10" s="21"/>
      <c r="B10" s="22"/>
      <c r="C10" s="557"/>
      <c r="D10" s="558"/>
      <c r="E10" s="23"/>
      <c r="F10" s="24">
        <f>IF(C10&gt;0,(C10/E10),0)</f>
        <v>0</v>
      </c>
    </row>
    <row r="11" spans="1:7">
      <c r="A11" s="21"/>
      <c r="B11" s="22"/>
      <c r="C11" s="557"/>
      <c r="D11" s="558"/>
      <c r="E11" s="23"/>
      <c r="F11" s="24">
        <f>IF(C11&gt;0,(C11/E11),0)</f>
        <v>0</v>
      </c>
    </row>
    <row r="12" spans="1:7">
      <c r="A12" s="21"/>
      <c r="B12" s="22"/>
      <c r="C12" s="557"/>
      <c r="D12" s="558"/>
      <c r="E12" s="23"/>
      <c r="F12" s="24">
        <f>IF(C12&gt;0,(C12/E12),0)</f>
        <v>0</v>
      </c>
      <c r="G12" s="25"/>
    </row>
    <row r="13" spans="1:7">
      <c r="A13" s="21"/>
      <c r="B13" s="22"/>
      <c r="C13" s="557"/>
      <c r="D13" s="558"/>
      <c r="E13" s="23"/>
      <c r="F13" s="24">
        <f>IF(C13&gt;0,(C13/E13),0)</f>
        <v>0</v>
      </c>
    </row>
    <row r="14" spans="1:7">
      <c r="A14" s="21"/>
      <c r="B14" s="26"/>
      <c r="C14" s="557"/>
      <c r="D14" s="558"/>
      <c r="E14" s="23"/>
      <c r="F14" s="24">
        <f>IF(C14&gt;0,(C14/E14),0)</f>
        <v>0</v>
      </c>
    </row>
    <row r="15" spans="1:7" ht="15" thickBot="1">
      <c r="A15" s="27"/>
      <c r="B15" s="28"/>
      <c r="C15" s="559"/>
      <c r="D15" s="560"/>
      <c r="E15" s="29" t="s">
        <v>10</v>
      </c>
      <c r="F15" s="30">
        <f>SUM(F8:F14)</f>
        <v>1455.8</v>
      </c>
    </row>
    <row r="16" spans="1:7" ht="15" thickBot="1">
      <c r="A16" s="13" t="s">
        <v>11</v>
      </c>
      <c r="B16" s="31"/>
      <c r="C16" s="32"/>
      <c r="D16" s="32"/>
      <c r="E16" s="32"/>
      <c r="F16" s="33"/>
    </row>
    <row r="17" spans="1:7" ht="15" thickBot="1">
      <c r="A17" s="226" t="s">
        <v>5</v>
      </c>
      <c r="B17" s="16" t="s">
        <v>2</v>
      </c>
      <c r="C17" s="569" t="s">
        <v>12</v>
      </c>
      <c r="D17" s="571"/>
      <c r="E17" s="227" t="s">
        <v>13</v>
      </c>
      <c r="F17" s="16" t="s">
        <v>9</v>
      </c>
    </row>
    <row r="18" spans="1:7">
      <c r="A18" s="459" t="str">
        <f>MATERIALES!B18</f>
        <v>ARENA DE PEÑA</v>
      </c>
      <c r="B18" s="213" t="str">
        <f>MATERIALES!C18</f>
        <v>M3</v>
      </c>
      <c r="C18" s="624">
        <f>MATERIALES!D18</f>
        <v>31700</v>
      </c>
      <c r="D18" s="625"/>
      <c r="E18" s="214">
        <v>0.11</v>
      </c>
      <c r="F18" s="68">
        <f t="shared" ref="F18:F23" si="0">+C18*E18</f>
        <v>3487</v>
      </c>
    </row>
    <row r="19" spans="1:7">
      <c r="A19" s="165" t="str">
        <f>MATERIALES!B20</f>
        <v>ARENA LAVADA DE RIO</v>
      </c>
      <c r="B19" s="69" t="str">
        <f>MATERIALES!C20</f>
        <v>M3</v>
      </c>
      <c r="C19" s="598">
        <f>MATERIALES!D20</f>
        <v>79500</v>
      </c>
      <c r="D19" s="599"/>
      <c r="E19" s="214">
        <v>0.3</v>
      </c>
      <c r="F19" s="71">
        <f t="shared" si="0"/>
        <v>23850</v>
      </c>
    </row>
    <row r="20" spans="1:7">
      <c r="A20" s="87" t="str">
        <f>MATERIALES!B44</f>
        <v>CEMENTO GRIS</v>
      </c>
      <c r="B20" s="69" t="str">
        <f>MATERIALES!C44</f>
        <v>BTO</v>
      </c>
      <c r="C20" s="598">
        <f>MATERIALES!D44</f>
        <v>21500</v>
      </c>
      <c r="D20" s="599"/>
      <c r="E20" s="214">
        <v>57.19</v>
      </c>
      <c r="F20" s="71">
        <f t="shared" si="0"/>
        <v>1229585</v>
      </c>
    </row>
    <row r="21" spans="1:7">
      <c r="A21" s="87" t="str">
        <f>MATERIALES!B67</f>
        <v>GRAVILLA COMUN DE RIO</v>
      </c>
      <c r="B21" s="204" t="str">
        <f>MATERIALES!C67</f>
        <v>M3</v>
      </c>
      <c r="C21" s="598">
        <f>MATERIALES!D67</f>
        <v>79500</v>
      </c>
      <c r="D21" s="599"/>
      <c r="E21" s="214">
        <v>0.6</v>
      </c>
      <c r="F21" s="71">
        <f t="shared" si="0"/>
        <v>47700</v>
      </c>
    </row>
    <row r="22" spans="1:7">
      <c r="A22" s="87" t="str">
        <f>MATERIALES!B73</f>
        <v>LADRILLO COMUN RECOCIDO</v>
      </c>
      <c r="B22" s="69" t="str">
        <f>MATERIALES!C73</f>
        <v>UN</v>
      </c>
      <c r="C22" s="598">
        <f>MATERIALES!D73</f>
        <v>500</v>
      </c>
      <c r="D22" s="599"/>
      <c r="E22" s="214">
        <v>93</v>
      </c>
      <c r="F22" s="71">
        <f t="shared" si="0"/>
        <v>46500</v>
      </c>
      <c r="G22" s="25"/>
    </row>
    <row r="23" spans="1:7">
      <c r="A23" s="87" t="str">
        <f>MATERIALES!B81</f>
        <v>MARCO Y CONTRAMARCO C.I 60X60</v>
      </c>
      <c r="B23" s="204" t="str">
        <f>MATERIALES!C81</f>
        <v>UN</v>
      </c>
      <c r="C23" s="598">
        <f>MATERIALES!D81</f>
        <v>70100</v>
      </c>
      <c r="D23" s="599"/>
      <c r="E23" s="214">
        <v>1</v>
      </c>
      <c r="F23" s="71">
        <f t="shared" si="0"/>
        <v>70100</v>
      </c>
    </row>
    <row r="24" spans="1:7">
      <c r="A24" s="21"/>
      <c r="B24" s="22"/>
      <c r="C24" s="557"/>
      <c r="D24" s="558"/>
      <c r="E24" s="37"/>
      <c r="F24" s="38">
        <f t="shared" ref="F24" si="1">+C24*E24</f>
        <v>0</v>
      </c>
    </row>
    <row r="25" spans="1:7" ht="15" thickBot="1">
      <c r="A25" s="27"/>
      <c r="B25" s="39"/>
      <c r="C25" s="559"/>
      <c r="D25" s="560"/>
      <c r="E25" s="29" t="s">
        <v>10</v>
      </c>
      <c r="F25" s="30">
        <f>+ROUND(SUM(F18:F24),0)</f>
        <v>1421222</v>
      </c>
    </row>
    <row r="26" spans="1:7" ht="15" thickBot="1">
      <c r="A26" s="13" t="s">
        <v>19</v>
      </c>
      <c r="B26" s="31"/>
      <c r="C26" s="32"/>
      <c r="D26" s="32"/>
      <c r="E26" s="32"/>
      <c r="F26" s="33"/>
    </row>
    <row r="27" spans="1:7" s="25" customFormat="1" ht="15" thickBot="1">
      <c r="A27" s="226" t="s">
        <v>20</v>
      </c>
      <c r="B27" s="16" t="s">
        <v>21</v>
      </c>
      <c r="C27" s="226" t="s">
        <v>22</v>
      </c>
      <c r="D27" s="16" t="s">
        <v>23</v>
      </c>
      <c r="E27" s="227" t="s">
        <v>8</v>
      </c>
      <c r="F27" s="16" t="s">
        <v>9</v>
      </c>
    </row>
    <row r="28" spans="1:7">
      <c r="A28" s="501" t="str">
        <f>'COSTO REAL MANO DE OBRA'!B7</f>
        <v>CUADRILLA A</v>
      </c>
      <c r="B28" s="502">
        <f>'COSTO REAL MANO DE OBRA'!D7</f>
        <v>68489</v>
      </c>
      <c r="C28" s="503">
        <f>'COSTO REAL MANO DE OBRA'!E10</f>
        <v>0.75</v>
      </c>
      <c r="D28" s="504">
        <f>'COSTO REAL MANO DE OBRA'!F7</f>
        <v>119855.75</v>
      </c>
      <c r="E28" s="514">
        <v>0.75</v>
      </c>
      <c r="F28" s="515">
        <f>IF(D28&gt;0,(D28*E28),0)</f>
        <v>89891.8125</v>
      </c>
    </row>
    <row r="29" spans="1:7">
      <c r="A29" s="109"/>
      <c r="B29" s="114"/>
      <c r="C29" s="115"/>
      <c r="D29" s="116"/>
      <c r="E29" s="117"/>
      <c r="F29" s="38">
        <f>IF(D29&gt;0,(D29/E29),0)</f>
        <v>0</v>
      </c>
    </row>
    <row r="30" spans="1:7">
      <c r="A30" s="21"/>
      <c r="B30" s="38"/>
      <c r="C30" s="42"/>
      <c r="D30" s="43"/>
      <c r="E30" s="44"/>
      <c r="F30" s="45">
        <f>IF(D30&gt;0,(D30/E30),0)</f>
        <v>0</v>
      </c>
    </row>
    <row r="31" spans="1:7">
      <c r="A31" s="21"/>
      <c r="B31" s="38"/>
      <c r="C31" s="42"/>
      <c r="D31" s="43"/>
      <c r="E31" s="44"/>
      <c r="F31" s="38">
        <f>IF(D31&gt;0,(D31/E31),0)</f>
        <v>0</v>
      </c>
    </row>
    <row r="32" spans="1:7" ht="15" thickBot="1">
      <c r="A32" s="27"/>
      <c r="B32" s="30"/>
      <c r="C32" s="46"/>
      <c r="D32" s="47"/>
      <c r="E32" s="29" t="s">
        <v>10</v>
      </c>
      <c r="F32" s="30">
        <f>ROUND(SUM(F28:F31),0)</f>
        <v>89892</v>
      </c>
    </row>
    <row r="33" spans="1:6" ht="15" thickBot="1">
      <c r="A33" s="561"/>
      <c r="B33" s="566" t="s">
        <v>25</v>
      </c>
      <c r="C33" s="567"/>
      <c r="D33" s="567"/>
      <c r="E33" s="568"/>
      <c r="F33" s="48">
        <f>+F32+F25+F15</f>
        <v>1512569.8</v>
      </c>
    </row>
    <row r="34" spans="1:6" ht="15" thickBot="1">
      <c r="A34" s="562"/>
      <c r="B34" s="569" t="s">
        <v>26</v>
      </c>
      <c r="C34" s="570"/>
      <c r="D34" s="570"/>
      <c r="E34" s="570"/>
      <c r="F34" s="571"/>
    </row>
    <row r="35" spans="1:6">
      <c r="A35" s="563"/>
      <c r="B35" s="572" t="s">
        <v>27</v>
      </c>
      <c r="C35" s="573"/>
      <c r="D35" s="573"/>
      <c r="E35" s="49">
        <v>0.1</v>
      </c>
      <c r="F35" s="50">
        <f>+F33*E35</f>
        <v>151256.98000000001</v>
      </c>
    </row>
    <row r="36" spans="1:6">
      <c r="A36" s="564"/>
      <c r="B36" s="574" t="s">
        <v>28</v>
      </c>
      <c r="C36" s="575"/>
      <c r="D36" s="575"/>
      <c r="E36" s="51">
        <v>0.05</v>
      </c>
      <c r="F36" s="24">
        <f>+F33*E36</f>
        <v>75628.490000000005</v>
      </c>
    </row>
    <row r="37" spans="1:6" ht="15" thickBot="1">
      <c r="A37" s="564"/>
      <c r="B37" s="576" t="s">
        <v>29</v>
      </c>
      <c r="C37" s="577"/>
      <c r="D37" s="577"/>
      <c r="E37" s="52">
        <v>0.05</v>
      </c>
      <c r="F37" s="53">
        <f>+F33*E37</f>
        <v>75628.490000000005</v>
      </c>
    </row>
    <row r="38" spans="1:6" ht="15" thickBot="1">
      <c r="A38" s="564"/>
      <c r="B38" s="578" t="s">
        <v>30</v>
      </c>
      <c r="C38" s="579"/>
      <c r="D38" s="579"/>
      <c r="E38" s="580"/>
      <c r="F38" s="48">
        <f>SUM(F35:F37)</f>
        <v>302513.96000000002</v>
      </c>
    </row>
    <row r="39" spans="1:6" ht="16.2" thickBot="1">
      <c r="A39" s="565"/>
      <c r="B39" s="578" t="s">
        <v>31</v>
      </c>
      <c r="C39" s="579"/>
      <c r="D39" s="579"/>
      <c r="E39" s="580"/>
      <c r="F39" s="54">
        <f>+ROUND(SUM(F33+F38),0)</f>
        <v>1815084</v>
      </c>
    </row>
    <row r="43" spans="1:6">
      <c r="B43" s="55"/>
      <c r="C43" s="55"/>
    </row>
    <row r="44" spans="1:6">
      <c r="B44" s="55"/>
      <c r="C44" s="55"/>
    </row>
    <row r="46" spans="1:6">
      <c r="B46" s="55"/>
    </row>
    <row r="47" spans="1:6">
      <c r="B47" s="55"/>
    </row>
    <row r="49" spans="2:2">
      <c r="B49" s="55"/>
    </row>
    <row r="58" spans="2:2">
      <c r="B58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</sheetData>
  <mergeCells count="28">
    <mergeCell ref="C10:D10"/>
    <mergeCell ref="A1:F2"/>
    <mergeCell ref="B4:F4"/>
    <mergeCell ref="C7:D7"/>
    <mergeCell ref="C8:D8"/>
    <mergeCell ref="C9:D9"/>
    <mergeCell ref="C23:D23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C22:D22"/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88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3"/>
  <sheetViews>
    <sheetView view="pageBreakPreview" topLeftCell="B13" zoomScaleNormal="100" zoomScaleSheetLayoutView="100" workbookViewId="0">
      <selection activeCell="B24" sqref="B24"/>
    </sheetView>
  </sheetViews>
  <sheetFormatPr baseColWidth="10" defaultRowHeight="14.4"/>
  <cols>
    <col min="1" max="1" width="27.5546875" bestFit="1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7" s="1" customFormat="1" ht="15" customHeight="1">
      <c r="A1" s="585" t="s">
        <v>0</v>
      </c>
      <c r="B1" s="586"/>
      <c r="C1" s="586"/>
      <c r="D1" s="586"/>
      <c r="E1" s="586"/>
      <c r="F1" s="587"/>
    </row>
    <row r="2" spans="1:7" s="1" customFormat="1" ht="15.75" customHeight="1" thickBot="1">
      <c r="A2" s="588"/>
      <c r="B2" s="589"/>
      <c r="C2" s="589"/>
      <c r="D2" s="589"/>
      <c r="E2" s="589"/>
      <c r="F2" s="590"/>
    </row>
    <row r="3" spans="1:7" ht="15" thickBot="1">
      <c r="A3" s="2" t="s">
        <v>1</v>
      </c>
      <c r="B3" s="3">
        <f>+PRESUPUESTO!A15</f>
        <v>2.0099999999999998</v>
      </c>
      <c r="C3" s="4"/>
      <c r="D3" s="5"/>
      <c r="E3" s="6" t="s">
        <v>2</v>
      </c>
      <c r="F3" s="7" t="str">
        <f>+PRESUPUESTO!C15</f>
        <v>ML</v>
      </c>
    </row>
    <row r="4" spans="1:7" s="9" customFormat="1" ht="47.25" customHeight="1" thickBot="1">
      <c r="A4" s="8" t="s">
        <v>3</v>
      </c>
      <c r="B4" s="594" t="str">
        <f>+PRESUPUESTO!B15</f>
        <v>CERRAMIENTO EN TEJA DE ZINC  h = 2.00 MT</v>
      </c>
      <c r="C4" s="594"/>
      <c r="D4" s="594"/>
      <c r="E4" s="594"/>
      <c r="F4" s="595"/>
    </row>
    <row r="5" spans="1:7" ht="15" thickBot="1">
      <c r="A5" s="10"/>
      <c r="B5" s="11"/>
      <c r="C5" s="11"/>
      <c r="D5" s="11"/>
      <c r="E5" s="11"/>
      <c r="F5" s="12"/>
    </row>
    <row r="6" spans="1:7" ht="15" thickBot="1">
      <c r="A6" s="13" t="s">
        <v>4</v>
      </c>
      <c r="B6" s="14"/>
      <c r="C6" s="14"/>
      <c r="D6" s="14"/>
      <c r="E6" s="14"/>
      <c r="F6" s="15"/>
    </row>
    <row r="7" spans="1:7" ht="15" thickBot="1">
      <c r="A7" s="226" t="s">
        <v>5</v>
      </c>
      <c r="B7" s="16" t="s">
        <v>6</v>
      </c>
      <c r="C7" s="569" t="s">
        <v>7</v>
      </c>
      <c r="D7" s="571"/>
      <c r="E7" s="227" t="s">
        <v>8</v>
      </c>
      <c r="F7" s="16" t="s">
        <v>9</v>
      </c>
    </row>
    <row r="8" spans="1:7">
      <c r="A8" s="17"/>
      <c r="B8" s="18"/>
      <c r="C8" s="581"/>
      <c r="D8" s="582"/>
      <c r="E8" s="19"/>
      <c r="F8" s="20">
        <f>IF(C8&gt;0,(C8*E8),0)</f>
        <v>0</v>
      </c>
    </row>
    <row r="9" spans="1:7">
      <c r="A9" s="21"/>
      <c r="B9" s="22"/>
      <c r="C9" s="557"/>
      <c r="D9" s="558"/>
      <c r="E9" s="23"/>
      <c r="F9" s="24">
        <f t="shared" ref="F9:F14" si="0">IF(C9&gt;0,(C9/E9),0)</f>
        <v>0</v>
      </c>
    </row>
    <row r="10" spans="1:7">
      <c r="A10" s="21"/>
      <c r="B10" s="22"/>
      <c r="C10" s="557"/>
      <c r="D10" s="558"/>
      <c r="E10" s="23"/>
      <c r="F10" s="24">
        <f t="shared" si="0"/>
        <v>0</v>
      </c>
    </row>
    <row r="11" spans="1:7">
      <c r="A11" s="21"/>
      <c r="B11" s="22"/>
      <c r="C11" s="557"/>
      <c r="D11" s="558"/>
      <c r="E11" s="23"/>
      <c r="F11" s="24">
        <f t="shared" si="0"/>
        <v>0</v>
      </c>
    </row>
    <row r="12" spans="1:7">
      <c r="A12" s="21"/>
      <c r="B12" s="22"/>
      <c r="C12" s="557"/>
      <c r="D12" s="558"/>
      <c r="E12" s="23"/>
      <c r="F12" s="24">
        <f t="shared" si="0"/>
        <v>0</v>
      </c>
      <c r="G12" s="25"/>
    </row>
    <row r="13" spans="1:7">
      <c r="A13" s="21"/>
      <c r="B13" s="22"/>
      <c r="C13" s="557"/>
      <c r="D13" s="558"/>
      <c r="E13" s="23"/>
      <c r="F13" s="24">
        <f t="shared" si="0"/>
        <v>0</v>
      </c>
    </row>
    <row r="14" spans="1:7">
      <c r="A14" s="21"/>
      <c r="B14" s="26"/>
      <c r="C14" s="557"/>
      <c r="D14" s="558"/>
      <c r="E14" s="23"/>
      <c r="F14" s="24">
        <f t="shared" si="0"/>
        <v>0</v>
      </c>
    </row>
    <row r="15" spans="1:7" ht="15" thickBot="1">
      <c r="A15" s="27"/>
      <c r="B15" s="28"/>
      <c r="C15" s="559"/>
      <c r="D15" s="560"/>
      <c r="E15" s="29" t="s">
        <v>10</v>
      </c>
      <c r="F15" s="30">
        <f>SUM(F8:F14)</f>
        <v>0</v>
      </c>
    </row>
    <row r="16" spans="1:7" ht="15" thickBot="1">
      <c r="A16" s="13" t="s">
        <v>11</v>
      </c>
      <c r="B16" s="31"/>
      <c r="C16" s="32"/>
      <c r="D16" s="32"/>
      <c r="E16" s="32"/>
      <c r="F16" s="33"/>
    </row>
    <row r="17" spans="1:7" ht="15" thickBot="1">
      <c r="A17" s="226" t="s">
        <v>5</v>
      </c>
      <c r="B17" s="16" t="s">
        <v>2</v>
      </c>
      <c r="C17" s="569" t="s">
        <v>12</v>
      </c>
      <c r="D17" s="571"/>
      <c r="E17" s="227" t="s">
        <v>13</v>
      </c>
      <c r="F17" s="16" t="s">
        <v>9</v>
      </c>
    </row>
    <row r="18" spans="1:7">
      <c r="A18" s="17" t="str">
        <f>MATERIALES!B98</f>
        <v>PUNTILLA CON CABEZA 2"</v>
      </c>
      <c r="B18" s="113" t="str">
        <f>MATERIALES!C98</f>
        <v>LB</v>
      </c>
      <c r="C18" s="581">
        <f>MATERIALES!D98</f>
        <v>1600</v>
      </c>
      <c r="D18" s="582" t="e">
        <f>VLOOKUP($A18,MATERIALES!$A$7:$D$239,3,0)</f>
        <v>#N/A</v>
      </c>
      <c r="E18" s="35">
        <v>0.31</v>
      </c>
      <c r="F18" s="36">
        <f t="shared" ref="F18:F24" si="1">+C18*E18</f>
        <v>496</v>
      </c>
    </row>
    <row r="19" spans="1:7">
      <c r="A19" s="21" t="str">
        <f>MATERIALES!B105</f>
        <v>REPISA ORDINARIO e=0,30</v>
      </c>
      <c r="B19" s="187" t="str">
        <f>MATERIALES!C105</f>
        <v>M</v>
      </c>
      <c r="C19" s="557">
        <f>MATERIALES!D105</f>
        <v>5244</v>
      </c>
      <c r="D19" s="558"/>
      <c r="E19" s="37">
        <v>0.52</v>
      </c>
      <c r="F19" s="38">
        <f t="shared" si="1"/>
        <v>2726.88</v>
      </c>
    </row>
    <row r="20" spans="1:7">
      <c r="A20" s="21" t="str">
        <f>MATERIALES!B127</f>
        <v>TEJA DE ZINC DE 2,44</v>
      </c>
      <c r="B20" s="187" t="str">
        <f>MATERIALES!C127</f>
        <v>UN</v>
      </c>
      <c r="C20" s="557">
        <f>MATERIALES!D127</f>
        <v>11500</v>
      </c>
      <c r="D20" s="558"/>
      <c r="E20" s="37">
        <v>1</v>
      </c>
      <c r="F20" s="38">
        <f t="shared" si="1"/>
        <v>11500</v>
      </c>
    </row>
    <row r="21" spans="1:7">
      <c r="A21" s="21" t="str">
        <f>MATERIALES!B100</f>
        <v>RECEBO COMUN</v>
      </c>
      <c r="B21" s="188" t="str">
        <f>MATERIALES!C100</f>
        <v>M3</v>
      </c>
      <c r="C21" s="557">
        <f>MATERIALES!D100</f>
        <v>30000</v>
      </c>
      <c r="D21" s="558"/>
      <c r="E21" s="37">
        <v>0.05</v>
      </c>
      <c r="F21" s="38">
        <f t="shared" si="1"/>
        <v>1500</v>
      </c>
    </row>
    <row r="22" spans="1:7">
      <c r="A22" s="21"/>
      <c r="B22" s="26"/>
      <c r="C22" s="557"/>
      <c r="D22" s="558"/>
      <c r="E22" s="37"/>
      <c r="F22" s="38">
        <f t="shared" si="1"/>
        <v>0</v>
      </c>
      <c r="G22" s="25"/>
    </row>
    <row r="23" spans="1:7">
      <c r="A23" s="21"/>
      <c r="B23" s="22"/>
      <c r="C23" s="557"/>
      <c r="D23" s="558"/>
      <c r="E23" s="37"/>
      <c r="F23" s="38">
        <f t="shared" si="1"/>
        <v>0</v>
      </c>
    </row>
    <row r="24" spans="1:7">
      <c r="A24" s="21"/>
      <c r="B24" s="22"/>
      <c r="C24" s="557"/>
      <c r="D24" s="558"/>
      <c r="E24" s="37"/>
      <c r="F24" s="38">
        <f t="shared" si="1"/>
        <v>0</v>
      </c>
    </row>
    <row r="25" spans="1:7" ht="15" thickBot="1">
      <c r="A25" s="27"/>
      <c r="B25" s="39"/>
      <c r="C25" s="559"/>
      <c r="D25" s="560"/>
      <c r="E25" s="29" t="s">
        <v>10</v>
      </c>
      <c r="F25" s="30">
        <f>+ROUND(SUM(F18:F24),0)</f>
        <v>16223</v>
      </c>
    </row>
    <row r="26" spans="1:7" ht="15" thickBot="1">
      <c r="A26" s="13" t="s">
        <v>19</v>
      </c>
      <c r="B26" s="31"/>
      <c r="C26" s="32"/>
      <c r="D26" s="32"/>
      <c r="E26" s="32"/>
      <c r="F26" s="33"/>
    </row>
    <row r="27" spans="1:7" s="25" customFormat="1" ht="15" thickBot="1">
      <c r="A27" s="226" t="s">
        <v>20</v>
      </c>
      <c r="B27" s="16" t="s">
        <v>21</v>
      </c>
      <c r="C27" s="226" t="s">
        <v>22</v>
      </c>
      <c r="D27" s="16" t="s">
        <v>23</v>
      </c>
      <c r="E27" s="227" t="s">
        <v>8</v>
      </c>
      <c r="F27" s="16" t="s">
        <v>9</v>
      </c>
    </row>
    <row r="28" spans="1:7">
      <c r="A28" s="522" t="str">
        <f>'COSTO REAL MANO DE OBRA'!B7</f>
        <v>CUADRILLA A</v>
      </c>
      <c r="B28" s="523">
        <f>'COSTO REAL MANO DE OBRA'!D7</f>
        <v>68489</v>
      </c>
      <c r="C28" s="524">
        <f>'COSTO REAL MANO DE OBRA'!E6</f>
        <v>0.75</v>
      </c>
      <c r="D28" s="523">
        <f>'COSTO REAL MANO DE OBRA'!F7</f>
        <v>119855.75</v>
      </c>
      <c r="E28" s="514">
        <v>0.04</v>
      </c>
      <c r="F28" s="515">
        <v>47942</v>
      </c>
    </row>
    <row r="29" spans="1:7">
      <c r="A29" s="21"/>
      <c r="B29" s="38"/>
      <c r="C29" s="42"/>
      <c r="D29" s="43"/>
      <c r="E29" s="44"/>
      <c r="F29" s="38">
        <f>IF(D29&gt;0,(D29/E29),0)</f>
        <v>0</v>
      </c>
    </row>
    <row r="30" spans="1:7">
      <c r="A30" s="21"/>
      <c r="B30" s="38"/>
      <c r="C30" s="42"/>
      <c r="D30" s="43"/>
      <c r="E30" s="44"/>
      <c r="F30" s="45">
        <f>IF(D30&gt;0,(D30/E30),0)</f>
        <v>0</v>
      </c>
    </row>
    <row r="31" spans="1:7">
      <c r="A31" s="21"/>
      <c r="B31" s="38"/>
      <c r="C31" s="42"/>
      <c r="D31" s="43"/>
      <c r="E31" s="44"/>
      <c r="F31" s="38">
        <f>IF(D31&gt;0,(D31/E31),0)</f>
        <v>0</v>
      </c>
    </row>
    <row r="32" spans="1:7" ht="15" thickBot="1">
      <c r="A32" s="27"/>
      <c r="B32" s="30"/>
      <c r="C32" s="46"/>
      <c r="D32" s="47"/>
      <c r="E32" s="29" t="s">
        <v>10</v>
      </c>
      <c r="F32" s="30">
        <f>ROUND(SUM(F28:F31),0)</f>
        <v>47942</v>
      </c>
    </row>
    <row r="33" spans="1:6" ht="15" thickBot="1">
      <c r="A33" s="561"/>
      <c r="B33" s="566" t="s">
        <v>25</v>
      </c>
      <c r="C33" s="567"/>
      <c r="D33" s="567"/>
      <c r="E33" s="568"/>
      <c r="F33" s="48">
        <f>+F32+F25+F15</f>
        <v>64165</v>
      </c>
    </row>
    <row r="34" spans="1:6" ht="15" thickBot="1">
      <c r="A34" s="562"/>
      <c r="B34" s="569" t="s">
        <v>26</v>
      </c>
      <c r="C34" s="570"/>
      <c r="D34" s="570"/>
      <c r="E34" s="570"/>
      <c r="F34" s="571"/>
    </row>
    <row r="35" spans="1:6">
      <c r="A35" s="563"/>
      <c r="B35" s="572" t="s">
        <v>27</v>
      </c>
      <c r="C35" s="573"/>
      <c r="D35" s="573"/>
      <c r="E35" s="49">
        <v>0.1</v>
      </c>
      <c r="F35" s="50">
        <f>+F33*E35</f>
        <v>6416.5</v>
      </c>
    </row>
    <row r="36" spans="1:6">
      <c r="A36" s="564"/>
      <c r="B36" s="574" t="s">
        <v>28</v>
      </c>
      <c r="C36" s="575"/>
      <c r="D36" s="575"/>
      <c r="E36" s="51">
        <v>0.05</v>
      </c>
      <c r="F36" s="24">
        <f>+F33*E36</f>
        <v>3208.25</v>
      </c>
    </row>
    <row r="37" spans="1:6" ht="15" thickBot="1">
      <c r="A37" s="564"/>
      <c r="B37" s="576" t="s">
        <v>29</v>
      </c>
      <c r="C37" s="577"/>
      <c r="D37" s="577"/>
      <c r="E37" s="52">
        <v>0.05</v>
      </c>
      <c r="F37" s="53">
        <f>+F33*E37</f>
        <v>3208.25</v>
      </c>
    </row>
    <row r="38" spans="1:6" ht="15" thickBot="1">
      <c r="A38" s="564"/>
      <c r="B38" s="578" t="s">
        <v>30</v>
      </c>
      <c r="C38" s="579"/>
      <c r="D38" s="579"/>
      <c r="E38" s="580"/>
      <c r="F38" s="48">
        <f>SUM(F35:F37)</f>
        <v>12833</v>
      </c>
    </row>
    <row r="39" spans="1:6" ht="16.2" thickBot="1">
      <c r="A39" s="565"/>
      <c r="B39" s="578" t="s">
        <v>31</v>
      </c>
      <c r="C39" s="579"/>
      <c r="D39" s="579"/>
      <c r="E39" s="580"/>
      <c r="F39" s="54">
        <f>+ROUND(SUM(F33+F38),0)</f>
        <v>76998</v>
      </c>
    </row>
    <row r="40" spans="1:6">
      <c r="A40" s="1"/>
    </row>
    <row r="44" spans="1:6">
      <c r="B44" s="55"/>
      <c r="C44" s="55"/>
    </row>
    <row r="45" spans="1:6">
      <c r="B45" s="55"/>
      <c r="C45" s="55"/>
    </row>
    <row r="47" spans="1:6">
      <c r="B47" s="55"/>
    </row>
    <row r="48" spans="1:6">
      <c r="B48" s="55"/>
    </row>
    <row r="50" spans="2:2">
      <c r="B50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  <row r="63" spans="2:2">
      <c r="B63" s="55"/>
    </row>
  </sheetData>
  <mergeCells count="28">
    <mergeCell ref="C10:D10"/>
    <mergeCell ref="A1:F2"/>
    <mergeCell ref="B4:F4"/>
    <mergeCell ref="C7:D7"/>
    <mergeCell ref="C8:D8"/>
    <mergeCell ref="C9:D9"/>
    <mergeCell ref="C23:D23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C22:D22"/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93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2"/>
  <sheetViews>
    <sheetView view="pageBreakPreview" topLeftCell="A13" zoomScaleNormal="100" zoomScaleSheetLayoutView="100" workbookViewId="0">
      <selection activeCell="B24" sqref="B24"/>
    </sheetView>
  </sheetViews>
  <sheetFormatPr baseColWidth="10" defaultRowHeight="14.4"/>
  <cols>
    <col min="1" max="1" width="25.88671875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  <col min="10" max="10" width="13" bestFit="1" customWidth="1"/>
  </cols>
  <sheetData>
    <row r="1" spans="1:7" s="1" customFormat="1" ht="15" customHeight="1">
      <c r="A1" s="585" t="s">
        <v>0</v>
      </c>
      <c r="B1" s="586"/>
      <c r="C1" s="586"/>
      <c r="D1" s="586"/>
      <c r="E1" s="586"/>
      <c r="F1" s="587"/>
    </row>
    <row r="2" spans="1:7" s="1" customFormat="1" ht="15.75" customHeight="1" thickBot="1">
      <c r="A2" s="588"/>
      <c r="B2" s="589"/>
      <c r="C2" s="589"/>
      <c r="D2" s="589"/>
      <c r="E2" s="589"/>
      <c r="F2" s="590"/>
    </row>
    <row r="3" spans="1:7" ht="15" thickBot="1">
      <c r="A3" s="2" t="s">
        <v>1</v>
      </c>
      <c r="B3" s="3">
        <f>+PRESUPUESTO!A57</f>
        <v>8.01</v>
      </c>
      <c r="C3" s="4"/>
      <c r="D3" s="5"/>
      <c r="E3" s="6" t="s">
        <v>2</v>
      </c>
      <c r="F3" s="7" t="str">
        <f>+PRESUPUESTO!C57</f>
        <v>M2</v>
      </c>
    </row>
    <row r="4" spans="1:7" s="9" customFormat="1" ht="47.25" customHeight="1" thickBot="1">
      <c r="A4" s="8" t="s">
        <v>3</v>
      </c>
      <c r="B4" s="594" t="str">
        <f>+PRESUPUESTO!B57</f>
        <v>BLOQUE Nº 5 PERFORACION VERTICAL ESPECIAL FACHADA</v>
      </c>
      <c r="C4" s="594"/>
      <c r="D4" s="594"/>
      <c r="E4" s="594"/>
      <c r="F4" s="595"/>
    </row>
    <row r="5" spans="1:7" ht="15" thickBot="1">
      <c r="A5" s="10"/>
      <c r="B5" s="11"/>
      <c r="C5" s="11"/>
      <c r="D5" s="11"/>
      <c r="E5" s="11"/>
      <c r="F5" s="12"/>
    </row>
    <row r="6" spans="1:7" ht="15" thickBot="1">
      <c r="A6" s="134" t="s">
        <v>4</v>
      </c>
      <c r="B6" s="135"/>
      <c r="C6" s="135"/>
      <c r="D6" s="135"/>
      <c r="E6" s="135"/>
      <c r="F6" s="136"/>
    </row>
    <row r="7" spans="1:7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7">
      <c r="A8" s="87" t="s">
        <v>32</v>
      </c>
      <c r="B8" s="86" t="s">
        <v>33</v>
      </c>
      <c r="C8" s="598">
        <v>1750</v>
      </c>
      <c r="D8" s="599"/>
      <c r="E8" s="138">
        <v>1</v>
      </c>
      <c r="F8" s="156">
        <f>IF(C8&gt;0,(C8*E8),0)</f>
        <v>1750</v>
      </c>
    </row>
    <row r="9" spans="1:7">
      <c r="A9" s="165"/>
      <c r="B9" s="170"/>
      <c r="C9" s="629"/>
      <c r="D9" s="630"/>
      <c r="E9" s="171"/>
      <c r="F9" s="172">
        <f>IF(C9&gt;0,(C9*E9),0)</f>
        <v>0</v>
      </c>
    </row>
    <row r="10" spans="1:7">
      <c r="A10" s="87"/>
      <c r="B10" s="86"/>
      <c r="C10" s="598"/>
      <c r="D10" s="599"/>
      <c r="E10" s="138"/>
      <c r="F10" s="139">
        <f>IF(C10&gt;0,(C10/E10),0)</f>
        <v>0</v>
      </c>
    </row>
    <row r="11" spans="1:7">
      <c r="A11" s="87"/>
      <c r="B11" s="86"/>
      <c r="C11" s="598"/>
      <c r="D11" s="599"/>
      <c r="E11" s="138"/>
      <c r="F11" s="139">
        <f>IF(C11&gt;0,(C11/E11),0)</f>
        <v>0</v>
      </c>
    </row>
    <row r="12" spans="1:7">
      <c r="A12" s="87"/>
      <c r="B12" s="86"/>
      <c r="C12" s="598"/>
      <c r="D12" s="599"/>
      <c r="E12" s="138"/>
      <c r="F12" s="139">
        <f>IF(C12&gt;0,(C12/E12),0)</f>
        <v>0</v>
      </c>
      <c r="G12" s="25"/>
    </row>
    <row r="13" spans="1:7">
      <c r="A13" s="87"/>
      <c r="B13" s="86"/>
      <c r="C13" s="598"/>
      <c r="D13" s="599"/>
      <c r="E13" s="138"/>
      <c r="F13" s="139">
        <f>IF(C13&gt;0,(C13/E13),0)</f>
        <v>0</v>
      </c>
    </row>
    <row r="14" spans="1:7">
      <c r="A14" s="87"/>
      <c r="B14" s="69"/>
      <c r="C14" s="598"/>
      <c r="D14" s="599"/>
      <c r="E14" s="138"/>
      <c r="F14" s="139">
        <f>IF(C14&gt;0,(C14/E14),0)</f>
        <v>0</v>
      </c>
    </row>
    <row r="15" spans="1:7" ht="15" thickBot="1">
      <c r="A15" s="140"/>
      <c r="B15" s="141"/>
      <c r="C15" s="600"/>
      <c r="D15" s="601"/>
      <c r="E15" s="75" t="s">
        <v>10</v>
      </c>
      <c r="F15" s="76">
        <f>SUM(F8:F14)</f>
        <v>1750</v>
      </c>
    </row>
    <row r="16" spans="1:7" ht="15" thickBot="1">
      <c r="A16" s="134" t="s">
        <v>11</v>
      </c>
      <c r="B16" s="142"/>
      <c r="C16" s="143"/>
      <c r="D16" s="143"/>
      <c r="E16" s="143"/>
      <c r="F16" s="144"/>
    </row>
    <row r="17" spans="1:10" ht="15" thickBot="1">
      <c r="A17" s="229" t="s">
        <v>5</v>
      </c>
      <c r="B17" s="137" t="s">
        <v>2</v>
      </c>
      <c r="C17" s="610" t="s">
        <v>12</v>
      </c>
      <c r="D17" s="612"/>
      <c r="E17" s="230" t="s">
        <v>13</v>
      </c>
      <c r="F17" s="137" t="s">
        <v>9</v>
      </c>
    </row>
    <row r="18" spans="1:10">
      <c r="A18" s="85" t="str">
        <f>MATERIALES!B29</f>
        <v>BLOQUE N° 5 SANTA FE</v>
      </c>
      <c r="B18" s="66" t="str">
        <f>MATERIALES!C29</f>
        <v>UN</v>
      </c>
      <c r="C18" s="624">
        <f>MATERIALES!D29</f>
        <v>650</v>
      </c>
      <c r="D18" s="625"/>
      <c r="E18" s="67">
        <v>13.27</v>
      </c>
      <c r="F18" s="68">
        <f t="shared" ref="F18:F24" si="0">+C18*E18</f>
        <v>8625.5</v>
      </c>
    </row>
    <row r="19" spans="1:10">
      <c r="A19" s="87" t="str">
        <f>MATERIALES!B18</f>
        <v>ARENA DE PEÑA</v>
      </c>
      <c r="B19" s="69" t="str">
        <f>MATERIALES!C18</f>
        <v>M3</v>
      </c>
      <c r="C19" s="598">
        <f>MATERIALES!D18</f>
        <v>31700</v>
      </c>
      <c r="D19" s="599"/>
      <c r="E19" s="70">
        <v>1.1599999999999999E-2</v>
      </c>
      <c r="F19" s="71">
        <f t="shared" si="0"/>
        <v>367.71999999999997</v>
      </c>
    </row>
    <row r="20" spans="1:10">
      <c r="A20" s="87" t="str">
        <f>MATERIALES!B44</f>
        <v>CEMENTO GRIS</v>
      </c>
      <c r="B20" s="69" t="str">
        <f>MATERIALES!C44</f>
        <v>BTO</v>
      </c>
      <c r="C20" s="598">
        <f>MATERIALES!D44</f>
        <v>21500</v>
      </c>
      <c r="D20" s="599"/>
      <c r="E20" s="70">
        <v>3.82</v>
      </c>
      <c r="F20" s="71">
        <f t="shared" si="0"/>
        <v>82130</v>
      </c>
    </row>
    <row r="21" spans="1:10">
      <c r="A21" s="87" t="str">
        <f>MATERIALES!B8</f>
        <v>AGUA</v>
      </c>
      <c r="B21" s="86" t="str">
        <f>MATERIALES!C8</f>
        <v>LT</v>
      </c>
      <c r="C21" s="598">
        <f>MATERIALES!D8</f>
        <v>50</v>
      </c>
      <c r="D21" s="599"/>
      <c r="E21" s="70">
        <v>2.2999999999999998</v>
      </c>
      <c r="F21" s="71">
        <f t="shared" si="0"/>
        <v>114.99999999999999</v>
      </c>
    </row>
    <row r="22" spans="1:10">
      <c r="A22" s="87"/>
      <c r="B22" s="69"/>
      <c r="C22" s="598"/>
      <c r="D22" s="599"/>
      <c r="E22" s="70"/>
      <c r="F22" s="71">
        <f t="shared" si="0"/>
        <v>0</v>
      </c>
      <c r="G22" s="25"/>
    </row>
    <row r="23" spans="1:10">
      <c r="A23" s="87"/>
      <c r="B23" s="86"/>
      <c r="C23" s="598"/>
      <c r="D23" s="599"/>
      <c r="E23" s="70"/>
      <c r="F23" s="71">
        <f t="shared" si="0"/>
        <v>0</v>
      </c>
    </row>
    <row r="24" spans="1:10">
      <c r="A24" s="87"/>
      <c r="B24" s="86"/>
      <c r="C24" s="598"/>
      <c r="D24" s="599"/>
      <c r="E24" s="70"/>
      <c r="F24" s="71">
        <f t="shared" si="0"/>
        <v>0</v>
      </c>
    </row>
    <row r="25" spans="1:10" ht="15" thickBot="1">
      <c r="A25" s="140"/>
      <c r="B25" s="145"/>
      <c r="C25" s="600"/>
      <c r="D25" s="601"/>
      <c r="E25" s="75" t="s">
        <v>10</v>
      </c>
      <c r="F25" s="76">
        <f>+ROUND(SUM(F18:F24),0)</f>
        <v>91238</v>
      </c>
    </row>
    <row r="26" spans="1:10" ht="15" thickBot="1">
      <c r="A26" s="134" t="s">
        <v>19</v>
      </c>
      <c r="B26" s="142"/>
      <c r="C26" s="143"/>
      <c r="D26" s="143"/>
      <c r="E26" s="143"/>
      <c r="F26" s="144"/>
    </row>
    <row r="27" spans="1:10" s="25" customFormat="1" ht="15" thickBot="1">
      <c r="A27" s="229" t="s">
        <v>20</v>
      </c>
      <c r="B27" s="137" t="s">
        <v>21</v>
      </c>
      <c r="C27" s="229" t="s">
        <v>22</v>
      </c>
      <c r="D27" s="137" t="s">
        <v>23</v>
      </c>
      <c r="E27" s="230" t="s">
        <v>8</v>
      </c>
      <c r="F27" s="137" t="s">
        <v>9</v>
      </c>
    </row>
    <row r="28" spans="1:10">
      <c r="A28" s="501" t="str">
        <f>'COSTO REAL MANO DE OBRA'!B11</f>
        <v xml:space="preserve">CUADRILLA ALBAÑILERIA </v>
      </c>
      <c r="B28" s="502">
        <f>'COSTO REAL MANO DE OBRA'!D11</f>
        <v>85610</v>
      </c>
      <c r="C28" s="503">
        <f>'COSTO REAL MANO DE OBRA'!E10</f>
        <v>0.75</v>
      </c>
      <c r="D28" s="504">
        <f>'COSTO REAL MANO DE OBRA'!F11</f>
        <v>149817.5</v>
      </c>
      <c r="E28" s="505">
        <v>0.16</v>
      </c>
      <c r="F28" s="506">
        <f>IF(D28&gt;0,(D28*E28),0)</f>
        <v>23970.799999999999</v>
      </c>
    </row>
    <row r="29" spans="1:10">
      <c r="A29" s="165"/>
      <c r="B29" s="177"/>
      <c r="C29" s="178"/>
      <c r="D29" s="179"/>
      <c r="E29" s="180"/>
      <c r="F29" s="71">
        <f>IF(D29&gt;0,(D29/E29),0)</f>
        <v>0</v>
      </c>
      <c r="J29" s="81"/>
    </row>
    <row r="30" spans="1:10">
      <c r="A30" s="87"/>
      <c r="B30" s="71"/>
      <c r="C30" s="148"/>
      <c r="D30" s="149"/>
      <c r="E30" s="150"/>
      <c r="F30" s="151">
        <f>IF(D30&gt;0,(D30/E30),0)</f>
        <v>0</v>
      </c>
      <c r="J30" s="81"/>
    </row>
    <row r="31" spans="1:10">
      <c r="A31" s="87"/>
      <c r="B31" s="71"/>
      <c r="C31" s="148"/>
      <c r="D31" s="149"/>
      <c r="E31" s="150"/>
      <c r="F31" s="71">
        <f>IF(D31&gt;0,(D31/E31),0)</f>
        <v>0</v>
      </c>
      <c r="J31" s="81"/>
    </row>
    <row r="32" spans="1:10" ht="15" thickBot="1">
      <c r="A32" s="140"/>
      <c r="B32" s="76"/>
      <c r="C32" s="152"/>
      <c r="D32" s="153"/>
      <c r="E32" s="75" t="s">
        <v>10</v>
      </c>
      <c r="F32" s="76">
        <f>ROUND(SUM(F28:F31),0)</f>
        <v>23971</v>
      </c>
    </row>
    <row r="33" spans="1:6" ht="15" thickBot="1">
      <c r="A33" s="602"/>
      <c r="B33" s="607" t="s">
        <v>25</v>
      </c>
      <c r="C33" s="608"/>
      <c r="D33" s="608"/>
      <c r="E33" s="609"/>
      <c r="F33" s="154">
        <f>+F32+F25+F15</f>
        <v>116959</v>
      </c>
    </row>
    <row r="34" spans="1:6" ht="15" thickBot="1">
      <c r="A34" s="603"/>
      <c r="B34" s="610" t="s">
        <v>26</v>
      </c>
      <c r="C34" s="611"/>
      <c r="D34" s="611"/>
      <c r="E34" s="611"/>
      <c r="F34" s="612"/>
    </row>
    <row r="35" spans="1:6">
      <c r="A35" s="604"/>
      <c r="B35" s="613" t="s">
        <v>27</v>
      </c>
      <c r="C35" s="614"/>
      <c r="D35" s="614"/>
      <c r="E35" s="155">
        <v>0.1</v>
      </c>
      <c r="F35" s="156">
        <f>+F33*E35</f>
        <v>11695.900000000001</v>
      </c>
    </row>
    <row r="36" spans="1:6">
      <c r="A36" s="605"/>
      <c r="B36" s="615" t="s">
        <v>28</v>
      </c>
      <c r="C36" s="616"/>
      <c r="D36" s="616"/>
      <c r="E36" s="157">
        <v>0.05</v>
      </c>
      <c r="F36" s="139">
        <f>+F33*E36</f>
        <v>5847.9500000000007</v>
      </c>
    </row>
    <row r="37" spans="1:6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5847.9500000000007</v>
      </c>
    </row>
    <row r="38" spans="1:6" ht="15" thickBot="1">
      <c r="A38" s="605"/>
      <c r="B38" s="619" t="s">
        <v>30</v>
      </c>
      <c r="C38" s="620"/>
      <c r="D38" s="620"/>
      <c r="E38" s="621"/>
      <c r="F38" s="154">
        <f>SUM(F35:F37)</f>
        <v>23391.800000000003</v>
      </c>
    </row>
    <row r="39" spans="1:6" ht="16.2" thickBot="1">
      <c r="A39" s="606"/>
      <c r="B39" s="619" t="s">
        <v>31</v>
      </c>
      <c r="C39" s="620"/>
      <c r="D39" s="620"/>
      <c r="E39" s="621"/>
      <c r="F39" s="160">
        <f>+ROUND(SUM(F33+F38),0)</f>
        <v>140351</v>
      </c>
    </row>
    <row r="43" spans="1:6">
      <c r="B43" s="55"/>
      <c r="C43" s="55"/>
    </row>
    <row r="44" spans="1:6">
      <c r="B44" s="55"/>
      <c r="C44" s="55"/>
    </row>
    <row r="46" spans="1:6">
      <c r="B46" s="55"/>
    </row>
    <row r="47" spans="1:6">
      <c r="B47" s="55"/>
    </row>
    <row r="49" spans="2:2">
      <c r="B49" s="55"/>
    </row>
    <row r="58" spans="2:2">
      <c r="B58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</sheetData>
  <mergeCells count="28">
    <mergeCell ref="C10:D10"/>
    <mergeCell ref="A1:F2"/>
    <mergeCell ref="B4:F4"/>
    <mergeCell ref="C7:D7"/>
    <mergeCell ref="C8:D8"/>
    <mergeCell ref="C9:D9"/>
    <mergeCell ref="C23:D23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C22:D22"/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94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HF r:id="rId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2"/>
  <sheetViews>
    <sheetView view="pageBreakPreview" topLeftCell="A7" zoomScaleNormal="100" zoomScaleSheetLayoutView="100" workbookViewId="0">
      <selection activeCell="B24" sqref="B24"/>
    </sheetView>
  </sheetViews>
  <sheetFormatPr baseColWidth="10" defaultRowHeight="14.4"/>
  <cols>
    <col min="1" max="1" width="25.88671875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7" s="1" customFormat="1" ht="15" customHeight="1">
      <c r="A1" s="585" t="s">
        <v>0</v>
      </c>
      <c r="B1" s="586"/>
      <c r="C1" s="586"/>
      <c r="D1" s="586"/>
      <c r="E1" s="586"/>
      <c r="F1" s="587"/>
    </row>
    <row r="2" spans="1:7" s="1" customFormat="1" ht="15.75" customHeight="1" thickBot="1">
      <c r="A2" s="588"/>
      <c r="B2" s="589"/>
      <c r="C2" s="589"/>
      <c r="D2" s="589"/>
      <c r="E2" s="589"/>
      <c r="F2" s="590"/>
    </row>
    <row r="3" spans="1:7" ht="15" thickBot="1">
      <c r="A3" s="2" t="s">
        <v>1</v>
      </c>
      <c r="B3" s="3">
        <f>+PRESUPUESTO!A58</f>
        <v>8.02</v>
      </c>
      <c r="C3" s="4"/>
      <c r="D3" s="5"/>
      <c r="E3" s="6" t="s">
        <v>2</v>
      </c>
      <c r="F3" s="7" t="str">
        <f>+PRESUPUESTO!C58</f>
        <v>M2</v>
      </c>
    </row>
    <row r="4" spans="1:7" s="9" customFormat="1" ht="47.25" customHeight="1" thickBot="1">
      <c r="A4" s="8" t="s">
        <v>3</v>
      </c>
      <c r="B4" s="594" t="str">
        <f>+PRESUPUESTO!B58</f>
        <v>BLOQUE Nº 5 MEDIO PERFORACION VERTICAL FACHADA</v>
      </c>
      <c r="C4" s="594"/>
      <c r="D4" s="594"/>
      <c r="E4" s="594"/>
      <c r="F4" s="595"/>
    </row>
    <row r="5" spans="1:7" ht="15" thickBot="1">
      <c r="A5" s="10"/>
      <c r="B5" s="11"/>
      <c r="C5" s="11"/>
      <c r="D5" s="11"/>
      <c r="E5" s="11"/>
      <c r="F5" s="12"/>
    </row>
    <row r="6" spans="1:7" ht="15" thickBot="1">
      <c r="A6" s="134" t="s">
        <v>4</v>
      </c>
      <c r="B6" s="135"/>
      <c r="C6" s="135"/>
      <c r="D6" s="135"/>
      <c r="E6" s="135"/>
      <c r="F6" s="136"/>
    </row>
    <row r="7" spans="1:7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7">
      <c r="A8" s="87" t="s">
        <v>32</v>
      </c>
      <c r="B8" s="86" t="s">
        <v>33</v>
      </c>
      <c r="C8" s="598">
        <v>1750</v>
      </c>
      <c r="D8" s="599"/>
      <c r="E8" s="138">
        <v>1</v>
      </c>
      <c r="F8" s="156">
        <f>IF(C8&gt;0,(C8*E8),0)</f>
        <v>1750</v>
      </c>
    </row>
    <row r="9" spans="1:7">
      <c r="A9" s="165"/>
      <c r="B9" s="170"/>
      <c r="C9" s="629"/>
      <c r="D9" s="630"/>
      <c r="E9" s="171"/>
      <c r="F9" s="172">
        <f>IF(C9&gt;0,(C9*E9),0)</f>
        <v>0</v>
      </c>
    </row>
    <row r="10" spans="1:7">
      <c r="A10" s="87"/>
      <c r="B10" s="86"/>
      <c r="C10" s="598"/>
      <c r="D10" s="599"/>
      <c r="E10" s="138"/>
      <c r="F10" s="139">
        <f>IF(C10&gt;0,(C10/E10),0)</f>
        <v>0</v>
      </c>
    </row>
    <row r="11" spans="1:7">
      <c r="A11" s="87"/>
      <c r="B11" s="86"/>
      <c r="C11" s="598"/>
      <c r="D11" s="599"/>
      <c r="E11" s="138"/>
      <c r="F11" s="139">
        <f>IF(C11&gt;0,(C11/E11),0)</f>
        <v>0</v>
      </c>
    </row>
    <row r="12" spans="1:7">
      <c r="A12" s="87"/>
      <c r="B12" s="86"/>
      <c r="C12" s="598"/>
      <c r="D12" s="599"/>
      <c r="E12" s="138"/>
      <c r="F12" s="139">
        <f>IF(C12&gt;0,(C12/E12),0)</f>
        <v>0</v>
      </c>
      <c r="G12" s="25"/>
    </row>
    <row r="13" spans="1:7">
      <c r="A13" s="87"/>
      <c r="B13" s="86"/>
      <c r="C13" s="598"/>
      <c r="D13" s="599"/>
      <c r="E13" s="138"/>
      <c r="F13" s="139">
        <f>IF(C13&gt;0,(C13/E13),0)</f>
        <v>0</v>
      </c>
    </row>
    <row r="14" spans="1:7">
      <c r="A14" s="87"/>
      <c r="B14" s="69"/>
      <c r="C14" s="598"/>
      <c r="D14" s="599"/>
      <c r="E14" s="138"/>
      <c r="F14" s="139">
        <f>IF(C14&gt;0,(C14/E14),0)</f>
        <v>0</v>
      </c>
    </row>
    <row r="15" spans="1:7" ht="15" thickBot="1">
      <c r="A15" s="140"/>
      <c r="B15" s="141"/>
      <c r="C15" s="600"/>
      <c r="D15" s="601"/>
      <c r="E15" s="75" t="s">
        <v>10</v>
      </c>
      <c r="F15" s="76">
        <f>SUM(F8:F14)</f>
        <v>1750</v>
      </c>
    </row>
    <row r="16" spans="1:7" ht="15" thickBot="1">
      <c r="A16" s="134" t="s">
        <v>11</v>
      </c>
      <c r="B16" s="142"/>
      <c r="C16" s="143"/>
      <c r="D16" s="143"/>
      <c r="E16" s="143"/>
      <c r="F16" s="144"/>
    </row>
    <row r="17" spans="1:10" ht="15" thickBot="1">
      <c r="A17" s="229" t="s">
        <v>5</v>
      </c>
      <c r="B17" s="137" t="s">
        <v>2</v>
      </c>
      <c r="C17" s="610" t="s">
        <v>12</v>
      </c>
      <c r="D17" s="612"/>
      <c r="E17" s="230" t="s">
        <v>13</v>
      </c>
      <c r="F17" s="137" t="s">
        <v>9</v>
      </c>
      <c r="I17" s="215"/>
      <c r="J17" s="11"/>
    </row>
    <row r="18" spans="1:10">
      <c r="A18" s="85" t="str">
        <f>MATERIALES!B29</f>
        <v>BLOQUE N° 5 SANTA FE</v>
      </c>
      <c r="B18" s="66" t="str">
        <f>MATERIALES!C29</f>
        <v>UN</v>
      </c>
      <c r="C18" s="624">
        <f>MATERIALES!D29</f>
        <v>650</v>
      </c>
      <c r="D18" s="625"/>
      <c r="E18" s="67">
        <v>26.54</v>
      </c>
      <c r="F18" s="68">
        <f t="shared" ref="F18:F21" si="0">+C18*E18</f>
        <v>17251</v>
      </c>
      <c r="I18" s="215"/>
      <c r="J18" s="11"/>
    </row>
    <row r="19" spans="1:10">
      <c r="A19" s="87" t="str">
        <f>MATERIALES!B18</f>
        <v>ARENA DE PEÑA</v>
      </c>
      <c r="B19" s="69" t="str">
        <f>MATERIALES!C18</f>
        <v>M3</v>
      </c>
      <c r="C19" s="598">
        <f>MATERIALES!D18</f>
        <v>31700</v>
      </c>
      <c r="D19" s="599"/>
      <c r="E19" s="70">
        <v>2.3199999999999998E-2</v>
      </c>
      <c r="F19" s="71">
        <f t="shared" si="0"/>
        <v>735.43999999999994</v>
      </c>
      <c r="I19" s="215"/>
      <c r="J19" s="11"/>
    </row>
    <row r="20" spans="1:10">
      <c r="A20" s="87" t="str">
        <f>MATERIALES!B44</f>
        <v>CEMENTO GRIS</v>
      </c>
      <c r="B20" s="69" t="str">
        <f>MATERIALES!C44</f>
        <v>BTO</v>
      </c>
      <c r="C20" s="598">
        <f>MATERIALES!D44</f>
        <v>21500</v>
      </c>
      <c r="D20" s="599"/>
      <c r="E20" s="70">
        <v>7.64</v>
      </c>
      <c r="F20" s="71">
        <f t="shared" si="0"/>
        <v>164260</v>
      </c>
      <c r="I20" s="215"/>
      <c r="J20" s="11"/>
    </row>
    <row r="21" spans="1:10">
      <c r="A21" s="87" t="str">
        <f>MATERIALES!B8</f>
        <v>AGUA</v>
      </c>
      <c r="B21" s="86" t="str">
        <f>MATERIALES!C8</f>
        <v>LT</v>
      </c>
      <c r="C21" s="598">
        <f>MATERIALES!D8</f>
        <v>50</v>
      </c>
      <c r="D21" s="599"/>
      <c r="E21" s="70">
        <v>4.5999999999999996</v>
      </c>
      <c r="F21" s="71">
        <f t="shared" si="0"/>
        <v>229.99999999999997</v>
      </c>
    </row>
    <row r="22" spans="1:10">
      <c r="A22" s="87"/>
      <c r="B22" s="69"/>
      <c r="C22" s="598"/>
      <c r="D22" s="599"/>
      <c r="E22" s="70"/>
      <c r="F22" s="71">
        <f t="shared" ref="F22:F24" si="1">+C22*E22</f>
        <v>0</v>
      </c>
      <c r="G22" s="25"/>
    </row>
    <row r="23" spans="1:10">
      <c r="A23" s="87"/>
      <c r="B23" s="86"/>
      <c r="C23" s="598"/>
      <c r="D23" s="599"/>
      <c r="E23" s="70"/>
      <c r="F23" s="71">
        <f t="shared" si="1"/>
        <v>0</v>
      </c>
    </row>
    <row r="24" spans="1:10">
      <c r="A24" s="87"/>
      <c r="B24" s="86"/>
      <c r="C24" s="598"/>
      <c r="D24" s="599"/>
      <c r="E24" s="70"/>
      <c r="F24" s="71">
        <f t="shared" si="1"/>
        <v>0</v>
      </c>
    </row>
    <row r="25" spans="1:10" ht="15" thickBot="1">
      <c r="A25" s="140"/>
      <c r="B25" s="145"/>
      <c r="C25" s="600"/>
      <c r="D25" s="601"/>
      <c r="E25" s="75" t="s">
        <v>10</v>
      </c>
      <c r="F25" s="76">
        <f>+ROUND(SUM(F18:F24),0)</f>
        <v>182476</v>
      </c>
    </row>
    <row r="26" spans="1:10" ht="15" thickBot="1">
      <c r="A26" s="134" t="s">
        <v>19</v>
      </c>
      <c r="B26" s="142"/>
      <c r="C26" s="143"/>
      <c r="D26" s="143"/>
      <c r="E26" s="143"/>
      <c r="F26" s="144"/>
    </row>
    <row r="27" spans="1:10" s="25" customFormat="1" ht="15" thickBot="1">
      <c r="A27" s="229" t="s">
        <v>20</v>
      </c>
      <c r="B27" s="137" t="s">
        <v>21</v>
      </c>
      <c r="C27" s="229" t="s">
        <v>22</v>
      </c>
      <c r="D27" s="137" t="s">
        <v>23</v>
      </c>
      <c r="E27" s="230" t="s">
        <v>8</v>
      </c>
      <c r="F27" s="137" t="s">
        <v>9</v>
      </c>
    </row>
    <row r="28" spans="1:10">
      <c r="A28" s="503" t="str">
        <f>'COSTO REAL MANO DE OBRA'!B11</f>
        <v xml:space="preserve">CUADRILLA ALBAÑILERIA </v>
      </c>
      <c r="B28" s="504">
        <f>'COSTO REAL MANO DE OBRA'!D11</f>
        <v>85610</v>
      </c>
      <c r="C28" s="505">
        <f>'COSTO REAL MANO DE OBRA'!E11</f>
        <v>0.75</v>
      </c>
      <c r="D28" s="513">
        <f>'COSTO REAL MANO DE OBRA'!F11</f>
        <v>149817.5</v>
      </c>
      <c r="E28" s="505">
        <v>0.23</v>
      </c>
      <c r="F28" s="506">
        <f>IF(D28&gt;0,(D28*E28),0)</f>
        <v>34458.025000000001</v>
      </c>
    </row>
    <row r="29" spans="1:10">
      <c r="A29" s="165"/>
      <c r="B29" s="177"/>
      <c r="C29" s="178"/>
      <c r="D29" s="179"/>
      <c r="E29" s="180"/>
      <c r="F29" s="71">
        <f>IF(D29&gt;0,(D29/E29),0)</f>
        <v>0</v>
      </c>
    </row>
    <row r="30" spans="1:10">
      <c r="A30" s="87"/>
      <c r="B30" s="71"/>
      <c r="C30" s="148"/>
      <c r="D30" s="149"/>
      <c r="E30" s="150"/>
      <c r="F30" s="151">
        <f>IF(D30&gt;0,(D30/E30),0)</f>
        <v>0</v>
      </c>
    </row>
    <row r="31" spans="1:10">
      <c r="A31" s="87"/>
      <c r="B31" s="71"/>
      <c r="C31" s="148"/>
      <c r="D31" s="149"/>
      <c r="E31" s="150"/>
      <c r="F31" s="71">
        <f>IF(D31&gt;0,(D31/E31),0)</f>
        <v>0</v>
      </c>
    </row>
    <row r="32" spans="1:10" ht="15" thickBot="1">
      <c r="A32" s="140"/>
      <c r="B32" s="76"/>
      <c r="C32" s="152"/>
      <c r="D32" s="153"/>
      <c r="E32" s="75" t="s">
        <v>10</v>
      </c>
      <c r="F32" s="76">
        <f>ROUND(SUM(F28:F31),0)</f>
        <v>34458</v>
      </c>
    </row>
    <row r="33" spans="1:6" ht="15" thickBot="1">
      <c r="A33" s="602"/>
      <c r="B33" s="607" t="s">
        <v>25</v>
      </c>
      <c r="C33" s="608"/>
      <c r="D33" s="608"/>
      <c r="E33" s="609"/>
      <c r="F33" s="154">
        <f>+F32+F25+F15</f>
        <v>218684</v>
      </c>
    </row>
    <row r="34" spans="1:6" ht="15" thickBot="1">
      <c r="A34" s="603"/>
      <c r="B34" s="610" t="s">
        <v>26</v>
      </c>
      <c r="C34" s="611"/>
      <c r="D34" s="611"/>
      <c r="E34" s="611"/>
      <c r="F34" s="612"/>
    </row>
    <row r="35" spans="1:6">
      <c r="A35" s="604"/>
      <c r="B35" s="613" t="s">
        <v>27</v>
      </c>
      <c r="C35" s="614"/>
      <c r="D35" s="614"/>
      <c r="E35" s="155">
        <v>0.1</v>
      </c>
      <c r="F35" s="156">
        <f>+F33*E35</f>
        <v>21868.400000000001</v>
      </c>
    </row>
    <row r="36" spans="1:6">
      <c r="A36" s="605"/>
      <c r="B36" s="615" t="s">
        <v>28</v>
      </c>
      <c r="C36" s="616"/>
      <c r="D36" s="616"/>
      <c r="E36" s="157">
        <v>0.05</v>
      </c>
      <c r="F36" s="139">
        <f>+F33*E36</f>
        <v>10934.2</v>
      </c>
    </row>
    <row r="37" spans="1:6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10934.2</v>
      </c>
    </row>
    <row r="38" spans="1:6" ht="15" thickBot="1">
      <c r="A38" s="605"/>
      <c r="B38" s="619" t="s">
        <v>30</v>
      </c>
      <c r="C38" s="620"/>
      <c r="D38" s="620"/>
      <c r="E38" s="621"/>
      <c r="F38" s="154">
        <f>SUM(F35:F37)</f>
        <v>43736.800000000003</v>
      </c>
    </row>
    <row r="39" spans="1:6" ht="16.2" thickBot="1">
      <c r="A39" s="606"/>
      <c r="B39" s="619" t="s">
        <v>31</v>
      </c>
      <c r="C39" s="620"/>
      <c r="D39" s="620"/>
      <c r="E39" s="621"/>
      <c r="F39" s="160">
        <f>+ROUND(SUM(F33+F38),0)</f>
        <v>262421</v>
      </c>
    </row>
    <row r="43" spans="1:6">
      <c r="B43" s="55"/>
      <c r="C43" s="55"/>
    </row>
    <row r="44" spans="1:6">
      <c r="B44" s="55"/>
      <c r="C44" s="55"/>
    </row>
    <row r="46" spans="1:6">
      <c r="B46" s="55"/>
    </row>
    <row r="47" spans="1:6">
      <c r="B47" s="55"/>
    </row>
    <row r="49" spans="2:2">
      <c r="B49" s="55"/>
    </row>
    <row r="58" spans="2:2">
      <c r="B58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</sheetData>
  <mergeCells count="28">
    <mergeCell ref="C10:D10"/>
    <mergeCell ref="A1:F2"/>
    <mergeCell ref="B4:F4"/>
    <mergeCell ref="C7:D7"/>
    <mergeCell ref="C8:D8"/>
    <mergeCell ref="C9:D9"/>
    <mergeCell ref="C23:D23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C22:D22"/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94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2"/>
  <sheetViews>
    <sheetView view="pageBreakPreview" topLeftCell="A7" zoomScaleNormal="100" zoomScaleSheetLayoutView="100" workbookViewId="0">
      <selection activeCell="B24" sqref="B24"/>
    </sheetView>
  </sheetViews>
  <sheetFormatPr baseColWidth="10" defaultRowHeight="14.4"/>
  <cols>
    <col min="1" max="1" width="34" bestFit="1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7" s="1" customFormat="1" ht="15" customHeight="1">
      <c r="A1" s="585" t="s">
        <v>0</v>
      </c>
      <c r="B1" s="586"/>
      <c r="C1" s="586"/>
      <c r="D1" s="586"/>
      <c r="E1" s="586"/>
      <c r="F1" s="587"/>
    </row>
    <row r="2" spans="1:7" s="1" customFormat="1" ht="15.75" customHeight="1" thickBot="1">
      <c r="A2" s="588"/>
      <c r="B2" s="589"/>
      <c r="C2" s="589"/>
      <c r="D2" s="589"/>
      <c r="E2" s="589"/>
      <c r="F2" s="590"/>
    </row>
    <row r="3" spans="1:7" ht="15" thickBot="1">
      <c r="A3" s="2" t="s">
        <v>1</v>
      </c>
      <c r="B3" s="3">
        <f>+PRESUPUESTO!A60</f>
        <v>9.01</v>
      </c>
      <c r="C3" s="4"/>
      <c r="D3" s="5"/>
      <c r="E3" s="6" t="s">
        <v>2</v>
      </c>
      <c r="F3" s="7" t="str">
        <f>+PRESUPUESTO!C60</f>
        <v>M2</v>
      </c>
    </row>
    <row r="4" spans="1:7" s="9" customFormat="1" ht="47.25" customHeight="1" thickBot="1">
      <c r="A4" s="8" t="s">
        <v>3</v>
      </c>
      <c r="B4" s="594" t="str">
        <f>+PRESUPUESTO!B60</f>
        <v xml:space="preserve">CUBIERTA EN TEJA ONDULADA </v>
      </c>
      <c r="C4" s="594"/>
      <c r="D4" s="594"/>
      <c r="E4" s="594"/>
      <c r="F4" s="595"/>
    </row>
    <row r="5" spans="1:7" ht="15" thickBot="1">
      <c r="A5" s="10"/>
      <c r="B5" s="11"/>
      <c r="C5" s="11"/>
      <c r="D5" s="11"/>
      <c r="E5" s="11"/>
      <c r="F5" s="12"/>
    </row>
    <row r="6" spans="1:7" ht="15" thickBot="1">
      <c r="A6" s="134" t="s">
        <v>4</v>
      </c>
      <c r="B6" s="135"/>
      <c r="C6" s="135"/>
      <c r="D6" s="135"/>
      <c r="E6" s="135"/>
      <c r="F6" s="136"/>
    </row>
    <row r="7" spans="1:7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7">
      <c r="A8" s="87" t="s">
        <v>32</v>
      </c>
      <c r="B8" s="86" t="s">
        <v>33</v>
      </c>
      <c r="C8" s="598">
        <v>2500</v>
      </c>
      <c r="D8" s="599"/>
      <c r="E8" s="138">
        <v>1</v>
      </c>
      <c r="F8" s="156">
        <f>IF(C8&gt;0,(C8*E8),0)</f>
        <v>2500</v>
      </c>
    </row>
    <row r="9" spans="1:7">
      <c r="A9" s="165"/>
      <c r="B9" s="170"/>
      <c r="C9" s="629"/>
      <c r="D9" s="630"/>
      <c r="E9" s="171"/>
      <c r="F9" s="172">
        <f>IF(C9&gt;0,(C9*E9),0)</f>
        <v>0</v>
      </c>
    </row>
    <row r="10" spans="1:7">
      <c r="A10" s="87"/>
      <c r="B10" s="86"/>
      <c r="C10" s="598"/>
      <c r="D10" s="599"/>
      <c r="E10" s="138"/>
      <c r="F10" s="139">
        <f>IF(C10&gt;0,(C10/E10),0)</f>
        <v>0</v>
      </c>
    </row>
    <row r="11" spans="1:7">
      <c r="A11" s="87"/>
      <c r="B11" s="86"/>
      <c r="C11" s="598"/>
      <c r="D11" s="599"/>
      <c r="E11" s="138"/>
      <c r="F11" s="139">
        <f>IF(C11&gt;0,(C11/E11),0)</f>
        <v>0</v>
      </c>
    </row>
    <row r="12" spans="1:7">
      <c r="A12" s="87"/>
      <c r="B12" s="86"/>
      <c r="C12" s="598"/>
      <c r="D12" s="599"/>
      <c r="E12" s="138"/>
      <c r="F12" s="139">
        <f>IF(C12&gt;0,(C12/E12),0)</f>
        <v>0</v>
      </c>
      <c r="G12" s="25"/>
    </row>
    <row r="13" spans="1:7">
      <c r="A13" s="87"/>
      <c r="B13" s="86"/>
      <c r="C13" s="598"/>
      <c r="D13" s="599"/>
      <c r="E13" s="138"/>
      <c r="F13" s="139">
        <f>IF(C13&gt;0,(C13/E13),0)</f>
        <v>0</v>
      </c>
    </row>
    <row r="14" spans="1:7">
      <c r="A14" s="87"/>
      <c r="B14" s="69"/>
      <c r="C14" s="598"/>
      <c r="D14" s="599"/>
      <c r="E14" s="138"/>
      <c r="F14" s="139">
        <f>IF(C14&gt;0,(C14/E14),0)</f>
        <v>0</v>
      </c>
    </row>
    <row r="15" spans="1:7" ht="15" thickBot="1">
      <c r="A15" s="140"/>
      <c r="B15" s="141"/>
      <c r="C15" s="600"/>
      <c r="D15" s="601"/>
      <c r="E15" s="75" t="s">
        <v>10</v>
      </c>
      <c r="F15" s="76">
        <f>SUM(F8:F14)</f>
        <v>2500</v>
      </c>
    </row>
    <row r="16" spans="1:7" ht="15" thickBot="1">
      <c r="A16" s="134" t="s">
        <v>11</v>
      </c>
      <c r="B16" s="142"/>
      <c r="C16" s="143"/>
      <c r="D16" s="143"/>
      <c r="E16" s="143"/>
      <c r="F16" s="144"/>
    </row>
    <row r="17" spans="1:7" ht="15" thickBot="1">
      <c r="A17" s="229" t="s">
        <v>5</v>
      </c>
      <c r="B17" s="137" t="s">
        <v>2</v>
      </c>
      <c r="C17" s="610" t="s">
        <v>12</v>
      </c>
      <c r="D17" s="612"/>
      <c r="E17" s="230" t="s">
        <v>13</v>
      </c>
      <c r="F17" s="137" t="s">
        <v>9</v>
      </c>
    </row>
    <row r="18" spans="1:7">
      <c r="A18" s="85" t="str">
        <f>MATERIALES!B31</f>
        <v>CABALLETE FIJO 15° - P7 COLOR</v>
      </c>
      <c r="B18" s="66" t="str">
        <f>MATERIALES!C31</f>
        <v>UN</v>
      </c>
      <c r="C18" s="624">
        <f>MATERIALES!D31</f>
        <v>15000</v>
      </c>
      <c r="D18" s="625"/>
      <c r="E18" s="70">
        <v>0.1</v>
      </c>
      <c r="F18" s="68">
        <f t="shared" ref="F18:F25" si="0">+C18*E18</f>
        <v>1500</v>
      </c>
    </row>
    <row r="19" spans="1:7">
      <c r="A19" s="87" t="str">
        <f>MATERIALES!B131</f>
        <v>TEJA ONDULADA 1000 N° 3</v>
      </c>
      <c r="B19" s="203" t="str">
        <f>MATERIALES!C131</f>
        <v>UN</v>
      </c>
      <c r="C19" s="598">
        <f>MATERIALES!D131</f>
        <v>30250</v>
      </c>
      <c r="D19" s="599"/>
      <c r="E19" s="70">
        <v>7.0000000000000007E-2</v>
      </c>
      <c r="F19" s="71">
        <f t="shared" si="0"/>
        <v>2117.5</v>
      </c>
    </row>
    <row r="20" spans="1:7">
      <c r="A20" s="87" t="str">
        <f>MATERIALES!B128</f>
        <v>TEJA PLACA ONDULADA N° 5</v>
      </c>
      <c r="B20" s="203" t="str">
        <f>MATERIALES!C128</f>
        <v>UN</v>
      </c>
      <c r="C20" s="598">
        <f>MATERIALES!D128</f>
        <v>33000</v>
      </c>
      <c r="D20" s="599"/>
      <c r="E20" s="70">
        <v>7.0000000000000007E-2</v>
      </c>
      <c r="F20" s="71">
        <f t="shared" si="0"/>
        <v>2310</v>
      </c>
    </row>
    <row r="21" spans="1:7">
      <c r="A21" s="87" t="str">
        <f>MATERIALES!B129</f>
        <v>TEJA PLACA ONDULADA N° 7</v>
      </c>
      <c r="B21" s="204" t="str">
        <f>MATERIALES!C129</f>
        <v>UN</v>
      </c>
      <c r="C21" s="598">
        <f>MATERIALES!D129</f>
        <v>34500</v>
      </c>
      <c r="D21" s="599"/>
      <c r="E21" s="70">
        <v>0.34</v>
      </c>
      <c r="F21" s="71">
        <f t="shared" si="0"/>
        <v>11730</v>
      </c>
    </row>
    <row r="22" spans="1:7">
      <c r="A22" s="87" t="str">
        <f>MATERIALES!B130</f>
        <v>TEJA PLACA ONDULADA N° 9</v>
      </c>
      <c r="B22" s="203" t="str">
        <f>MATERIALES!C130</f>
        <v>UN</v>
      </c>
      <c r="C22" s="598">
        <f>MATERIALES!D130</f>
        <v>37700</v>
      </c>
      <c r="D22" s="599"/>
      <c r="E22" s="70">
        <v>7.0000000000000007E-2</v>
      </c>
      <c r="F22" s="71">
        <f t="shared" si="0"/>
        <v>2639.0000000000005</v>
      </c>
      <c r="G22" s="25"/>
    </row>
    <row r="23" spans="1:7">
      <c r="A23" s="87" t="str">
        <f>MATERIALES!B133</f>
        <v>TERMINAL SUPERIOR C.M. P-7</v>
      </c>
      <c r="B23" s="204" t="str">
        <f>MATERIALES!C133</f>
        <v>UN</v>
      </c>
      <c r="C23" s="598">
        <f>MATERIALES!D133</f>
        <v>18444</v>
      </c>
      <c r="D23" s="599"/>
      <c r="E23" s="70">
        <v>0.12</v>
      </c>
      <c r="F23" s="71">
        <f t="shared" si="0"/>
        <v>2213.2799999999997</v>
      </c>
    </row>
    <row r="24" spans="1:7">
      <c r="A24" s="87" t="str">
        <f>MATERIALES!B134</f>
        <v>TERMINAL SUPERIOR CONTRA MURO</v>
      </c>
      <c r="B24" s="204" t="str">
        <f>MATERIALES!C134</f>
        <v>UN</v>
      </c>
      <c r="C24" s="598">
        <f>MATERIALES!D134</f>
        <v>19200</v>
      </c>
      <c r="D24" s="599"/>
      <c r="E24" s="70">
        <v>0.1</v>
      </c>
      <c r="F24" s="71">
        <f t="shared" si="0"/>
        <v>1920</v>
      </c>
    </row>
    <row r="25" spans="1:7">
      <c r="A25" s="216" t="str">
        <f>MATERIALES!B139</f>
        <v>TORNILLO PARA CANALETA 43 METAL</v>
      </c>
      <c r="B25" s="217" t="str">
        <f>MATERIALES!C139</f>
        <v>UN</v>
      </c>
      <c r="C25" s="598">
        <f>MATERIALES!D139</f>
        <v>1500</v>
      </c>
      <c r="D25" s="599"/>
      <c r="E25" s="70">
        <v>2</v>
      </c>
      <c r="F25" s="218">
        <f t="shared" si="0"/>
        <v>3000</v>
      </c>
    </row>
    <row r="26" spans="1:7" ht="15" thickBot="1">
      <c r="A26" s="140"/>
      <c r="B26" s="145"/>
      <c r="C26" s="600"/>
      <c r="D26" s="601"/>
      <c r="E26" s="75" t="s">
        <v>10</v>
      </c>
      <c r="F26" s="76">
        <f>+ROUND(SUM(F18:F25),0)</f>
        <v>27430</v>
      </c>
    </row>
    <row r="27" spans="1:7" ht="15" thickBot="1">
      <c r="A27" s="134" t="s">
        <v>19</v>
      </c>
      <c r="B27" s="142"/>
      <c r="C27" s="143"/>
      <c r="D27" s="143"/>
      <c r="E27" s="143"/>
      <c r="F27" s="144"/>
    </row>
    <row r="28" spans="1:7" s="25" customFormat="1" ht="15" thickBot="1">
      <c r="A28" s="510" t="s">
        <v>20</v>
      </c>
      <c r="B28" s="511" t="s">
        <v>21</v>
      </c>
      <c r="C28" s="510" t="s">
        <v>22</v>
      </c>
      <c r="D28" s="511" t="s">
        <v>23</v>
      </c>
      <c r="E28" s="512" t="s">
        <v>8</v>
      </c>
      <c r="F28" s="511" t="s">
        <v>9</v>
      </c>
    </row>
    <row r="29" spans="1:7">
      <c r="A29" s="173" t="str">
        <f>'COSTO REAL MANO DE OBRA'!B7</f>
        <v>CUADRILLA A</v>
      </c>
      <c r="B29" s="174">
        <f>'COSTO REAL MANO DE OBRA'!D7</f>
        <v>68489</v>
      </c>
      <c r="C29" s="175">
        <f>'COSTO REAL MANO DE OBRA'!E10</f>
        <v>0.75</v>
      </c>
      <c r="D29" s="176">
        <f>'COSTO REAL MANO DE OBRA'!F7</f>
        <v>119855.75</v>
      </c>
      <c r="E29" s="146">
        <v>7.0000000000000007E-2</v>
      </c>
      <c r="F29" s="147">
        <f>IF(D29&gt;0,(D29*E29),0)</f>
        <v>8389.9025000000001</v>
      </c>
    </row>
    <row r="30" spans="1:7">
      <c r="A30" s="87"/>
      <c r="B30" s="71"/>
      <c r="C30" s="148"/>
      <c r="D30" s="149"/>
      <c r="E30" s="150"/>
      <c r="F30" s="151">
        <f>IF(D30&gt;0,(D30/E30),0)</f>
        <v>0</v>
      </c>
    </row>
    <row r="31" spans="1:7">
      <c r="A31" s="87"/>
      <c r="B31" s="71"/>
      <c r="C31" s="148"/>
      <c r="D31" s="149"/>
      <c r="E31" s="150"/>
      <c r="F31" s="71">
        <f>IF(D31&gt;0,(D31/E31),0)</f>
        <v>0</v>
      </c>
    </row>
    <row r="32" spans="1:7" ht="15" thickBot="1">
      <c r="A32" s="140"/>
      <c r="B32" s="76"/>
      <c r="C32" s="152"/>
      <c r="D32" s="153"/>
      <c r="E32" s="75" t="s">
        <v>10</v>
      </c>
      <c r="F32" s="76">
        <f>ROUND(SUM(F29:F31),0)</f>
        <v>8390</v>
      </c>
    </row>
    <row r="33" spans="1:6" ht="15" thickBot="1">
      <c r="A33" s="602"/>
      <c r="B33" s="607" t="s">
        <v>25</v>
      </c>
      <c r="C33" s="608"/>
      <c r="D33" s="608"/>
      <c r="E33" s="609"/>
      <c r="F33" s="154">
        <f>+F32+F26+F15</f>
        <v>38320</v>
      </c>
    </row>
    <row r="34" spans="1:6" ht="15" thickBot="1">
      <c r="A34" s="603"/>
      <c r="B34" s="610" t="s">
        <v>26</v>
      </c>
      <c r="C34" s="611"/>
      <c r="D34" s="611"/>
      <c r="E34" s="611"/>
      <c r="F34" s="612"/>
    </row>
    <row r="35" spans="1:6">
      <c r="A35" s="604"/>
      <c r="B35" s="613" t="s">
        <v>27</v>
      </c>
      <c r="C35" s="614"/>
      <c r="D35" s="614"/>
      <c r="E35" s="155">
        <v>0.15</v>
      </c>
      <c r="F35" s="156">
        <f>+F33*E35</f>
        <v>5748</v>
      </c>
    </row>
    <row r="36" spans="1:6">
      <c r="A36" s="605"/>
      <c r="B36" s="615" t="s">
        <v>28</v>
      </c>
      <c r="C36" s="616"/>
      <c r="D36" s="616"/>
      <c r="E36" s="157">
        <v>0.05</v>
      </c>
      <c r="F36" s="139">
        <f>+F33*E36</f>
        <v>1916</v>
      </c>
    </row>
    <row r="37" spans="1:6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1916</v>
      </c>
    </row>
    <row r="38" spans="1:6" ht="15" thickBot="1">
      <c r="A38" s="605"/>
      <c r="B38" s="619" t="s">
        <v>30</v>
      </c>
      <c r="C38" s="620"/>
      <c r="D38" s="620"/>
      <c r="E38" s="621"/>
      <c r="F38" s="154">
        <f>SUM(F35:F37)</f>
        <v>9580</v>
      </c>
    </row>
    <row r="39" spans="1:6" ht="16.2" thickBot="1">
      <c r="A39" s="606"/>
      <c r="B39" s="619" t="s">
        <v>31</v>
      </c>
      <c r="C39" s="620"/>
      <c r="D39" s="620"/>
      <c r="E39" s="621"/>
      <c r="F39" s="160">
        <f>+ROUND(SUM(F33+F38),0)</f>
        <v>47900</v>
      </c>
    </row>
    <row r="43" spans="1:6">
      <c r="B43" s="55"/>
      <c r="C43" s="55"/>
    </row>
    <row r="44" spans="1:6">
      <c r="B44" s="55"/>
      <c r="C44" s="55"/>
    </row>
    <row r="46" spans="1:6">
      <c r="B46" s="55"/>
    </row>
    <row r="47" spans="1:6">
      <c r="B47" s="55"/>
    </row>
    <row r="49" spans="2:2">
      <c r="B49" s="55"/>
    </row>
    <row r="58" spans="2:2">
      <c r="B58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</sheetData>
  <mergeCells count="29">
    <mergeCell ref="C10:D10"/>
    <mergeCell ref="A1:F2"/>
    <mergeCell ref="B4:F4"/>
    <mergeCell ref="C7:D7"/>
    <mergeCell ref="C8:D8"/>
    <mergeCell ref="C9:D9"/>
    <mergeCell ref="C23:D23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C22:D22"/>
    <mergeCell ref="C24:D24"/>
    <mergeCell ref="C26:D26"/>
    <mergeCell ref="A33:A39"/>
    <mergeCell ref="B33:E33"/>
    <mergeCell ref="B34:F34"/>
    <mergeCell ref="B35:D35"/>
    <mergeCell ref="B36:D36"/>
    <mergeCell ref="B37:D37"/>
    <mergeCell ref="B38:E38"/>
    <mergeCell ref="B39:E39"/>
    <mergeCell ref="C25:D25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87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HF r:id="rId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2"/>
  <sheetViews>
    <sheetView view="pageBreakPreview" zoomScaleNormal="100" zoomScaleSheetLayoutView="100" workbookViewId="0">
      <selection activeCell="B24" sqref="B24"/>
    </sheetView>
  </sheetViews>
  <sheetFormatPr baseColWidth="10" defaultRowHeight="14.4"/>
  <cols>
    <col min="1" max="1" width="34.44140625" bestFit="1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7" s="1" customFormat="1" ht="15" customHeight="1">
      <c r="A1" s="585" t="s">
        <v>0</v>
      </c>
      <c r="B1" s="586"/>
      <c r="C1" s="586"/>
      <c r="D1" s="586"/>
      <c r="E1" s="586"/>
      <c r="F1" s="587"/>
    </row>
    <row r="2" spans="1:7" s="1" customFormat="1" ht="15.75" customHeight="1" thickBot="1">
      <c r="A2" s="588"/>
      <c r="B2" s="589"/>
      <c r="C2" s="589"/>
      <c r="D2" s="589"/>
      <c r="E2" s="589"/>
      <c r="F2" s="590"/>
    </row>
    <row r="3" spans="1:7" ht="15" thickBot="1">
      <c r="A3" s="2" t="s">
        <v>1</v>
      </c>
      <c r="B3" s="3">
        <f>+PRESUPUESTO!A61</f>
        <v>9.02</v>
      </c>
      <c r="C3" s="4"/>
      <c r="D3" s="5"/>
      <c r="E3" s="6" t="s">
        <v>2</v>
      </c>
      <c r="F3" s="7" t="str">
        <f>+PRESUPUESTO!C61</f>
        <v>ML</v>
      </c>
    </row>
    <row r="4" spans="1:7" s="9" customFormat="1" ht="47.25" customHeight="1" thickBot="1">
      <c r="A4" s="8" t="s">
        <v>3</v>
      </c>
      <c r="B4" s="594" t="str">
        <f>+PRESUPUESTO!B61</f>
        <v>PERLIN METALICO</v>
      </c>
      <c r="C4" s="594"/>
      <c r="D4" s="594"/>
      <c r="E4" s="594"/>
      <c r="F4" s="595"/>
    </row>
    <row r="5" spans="1:7" ht="15" thickBot="1">
      <c r="A5" s="10"/>
      <c r="B5" s="11"/>
      <c r="C5" s="11"/>
      <c r="D5" s="11"/>
      <c r="E5" s="11"/>
      <c r="F5" s="12"/>
    </row>
    <row r="6" spans="1:7" ht="15" thickBot="1">
      <c r="A6" s="134" t="s">
        <v>4</v>
      </c>
      <c r="B6" s="135"/>
      <c r="C6" s="135"/>
      <c r="D6" s="135"/>
      <c r="E6" s="135"/>
      <c r="F6" s="136"/>
    </row>
    <row r="7" spans="1:7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7">
      <c r="A8" s="87" t="s">
        <v>32</v>
      </c>
      <c r="B8" s="86" t="s">
        <v>33</v>
      </c>
      <c r="C8" s="598">
        <v>850</v>
      </c>
      <c r="D8" s="599"/>
      <c r="E8" s="138">
        <v>1</v>
      </c>
      <c r="F8" s="156">
        <f>IF(C8&gt;0,(C8*E8),0)</f>
        <v>850</v>
      </c>
    </row>
    <row r="9" spans="1:7">
      <c r="A9" s="165"/>
      <c r="B9" s="170"/>
      <c r="C9" s="629"/>
      <c r="D9" s="630"/>
      <c r="E9" s="171"/>
      <c r="F9" s="172">
        <f>IF(C9&gt;0,(C9*E9),0)</f>
        <v>0</v>
      </c>
    </row>
    <row r="10" spans="1:7">
      <c r="A10" s="87"/>
      <c r="B10" s="86"/>
      <c r="C10" s="598"/>
      <c r="D10" s="599"/>
      <c r="E10" s="138"/>
      <c r="F10" s="139">
        <f>IF(C10&gt;0,(C10/E10),0)</f>
        <v>0</v>
      </c>
    </row>
    <row r="11" spans="1:7">
      <c r="A11" s="87"/>
      <c r="B11" s="86"/>
      <c r="C11" s="598"/>
      <c r="D11" s="599"/>
      <c r="E11" s="138"/>
      <c r="F11" s="139">
        <f>IF(C11&gt;0,(C11/E11),0)</f>
        <v>0</v>
      </c>
    </row>
    <row r="12" spans="1:7">
      <c r="A12" s="87"/>
      <c r="B12" s="86"/>
      <c r="C12" s="598"/>
      <c r="D12" s="599"/>
      <c r="E12" s="138"/>
      <c r="F12" s="139">
        <f>IF(C12&gt;0,(C12/E12),0)</f>
        <v>0</v>
      </c>
      <c r="G12" s="25"/>
    </row>
    <row r="13" spans="1:7">
      <c r="A13" s="87"/>
      <c r="B13" s="86"/>
      <c r="C13" s="598"/>
      <c r="D13" s="599"/>
      <c r="E13" s="138"/>
      <c r="F13" s="139">
        <f>IF(C13&gt;0,(C13/E13),0)</f>
        <v>0</v>
      </c>
    </row>
    <row r="14" spans="1:7">
      <c r="A14" s="87"/>
      <c r="B14" s="69"/>
      <c r="C14" s="598"/>
      <c r="D14" s="599"/>
      <c r="E14" s="138"/>
      <c r="F14" s="139">
        <f>IF(C14&gt;0,(C14/E14),0)</f>
        <v>0</v>
      </c>
    </row>
    <row r="15" spans="1:7" ht="15" thickBot="1">
      <c r="A15" s="140"/>
      <c r="B15" s="141"/>
      <c r="C15" s="600"/>
      <c r="D15" s="601"/>
      <c r="E15" s="75" t="s">
        <v>10</v>
      </c>
      <c r="F15" s="76">
        <f>SUM(F8:F14)</f>
        <v>850</v>
      </c>
    </row>
    <row r="16" spans="1:7" ht="15" thickBot="1">
      <c r="A16" s="134" t="s">
        <v>11</v>
      </c>
      <c r="B16" s="142"/>
      <c r="C16" s="143"/>
      <c r="D16" s="143"/>
      <c r="E16" s="143"/>
      <c r="F16" s="144"/>
    </row>
    <row r="17" spans="1:7" ht="15" thickBot="1">
      <c r="A17" s="229" t="s">
        <v>5</v>
      </c>
      <c r="B17" s="137" t="s">
        <v>2</v>
      </c>
      <c r="C17" s="610" t="s">
        <v>12</v>
      </c>
      <c r="D17" s="612"/>
      <c r="E17" s="230" t="s">
        <v>13</v>
      </c>
      <c r="F17" s="137" t="s">
        <v>9</v>
      </c>
    </row>
    <row r="18" spans="1:7">
      <c r="A18" s="85" t="str">
        <f>MATERIALES!B92</f>
        <v>PERFIL 160X60 CALIBRE 16</v>
      </c>
      <c r="B18" s="66" t="str">
        <f>MATERIALES!C92</f>
        <v>MTS</v>
      </c>
      <c r="C18" s="624">
        <f>MATERIALES!D92</f>
        <v>77000</v>
      </c>
      <c r="D18" s="625"/>
      <c r="E18" s="67">
        <v>1</v>
      </c>
      <c r="F18" s="68">
        <f t="shared" ref="F18:F24" si="0">+C18*E18</f>
        <v>77000</v>
      </c>
    </row>
    <row r="19" spans="1:7">
      <c r="A19" s="87" t="str">
        <f>MATERIALES!B114</f>
        <v>SOPORTE METALICO PARA CUEBIERTA</v>
      </c>
      <c r="B19" s="203" t="str">
        <f>MATERIALES!C114</f>
        <v>UN</v>
      </c>
      <c r="C19" s="598">
        <f>MATERIALES!D114</f>
        <v>3000</v>
      </c>
      <c r="D19" s="599"/>
      <c r="E19" s="70">
        <v>1</v>
      </c>
      <c r="F19" s="71">
        <f t="shared" si="0"/>
        <v>3000</v>
      </c>
    </row>
    <row r="20" spans="1:7">
      <c r="A20" s="87" t="str">
        <f>MATERIALES!B138</f>
        <v>TORNILLO DE EXPANSION 1/4"</v>
      </c>
      <c r="B20" s="69" t="str">
        <f>MATERIALES!C139</f>
        <v>UN</v>
      </c>
      <c r="C20" s="598">
        <f>MATERIALES!D139</f>
        <v>1500</v>
      </c>
      <c r="D20" s="599"/>
      <c r="E20" s="70">
        <v>2</v>
      </c>
      <c r="F20" s="71">
        <f t="shared" si="0"/>
        <v>3000</v>
      </c>
    </row>
    <row r="21" spans="1:7">
      <c r="A21" s="87"/>
      <c r="B21" s="86"/>
      <c r="C21" s="598"/>
      <c r="D21" s="599"/>
      <c r="E21" s="70"/>
      <c r="F21" s="71">
        <f t="shared" si="0"/>
        <v>0</v>
      </c>
    </row>
    <row r="22" spans="1:7">
      <c r="A22" s="87"/>
      <c r="B22" s="69"/>
      <c r="C22" s="598"/>
      <c r="D22" s="599"/>
      <c r="E22" s="70"/>
      <c r="F22" s="71">
        <f t="shared" si="0"/>
        <v>0</v>
      </c>
      <c r="G22" s="25"/>
    </row>
    <row r="23" spans="1:7">
      <c r="A23" s="87"/>
      <c r="B23" s="86"/>
      <c r="C23" s="598"/>
      <c r="D23" s="599"/>
      <c r="E23" s="70"/>
      <c r="F23" s="71">
        <f t="shared" si="0"/>
        <v>0</v>
      </c>
    </row>
    <row r="24" spans="1:7">
      <c r="A24" s="87"/>
      <c r="B24" s="86"/>
      <c r="C24" s="598"/>
      <c r="D24" s="599"/>
      <c r="E24" s="70"/>
      <c r="F24" s="71">
        <f t="shared" si="0"/>
        <v>0</v>
      </c>
    </row>
    <row r="25" spans="1:7" ht="15" thickBot="1">
      <c r="A25" s="140"/>
      <c r="B25" s="145"/>
      <c r="C25" s="600"/>
      <c r="D25" s="601"/>
      <c r="E25" s="75" t="s">
        <v>10</v>
      </c>
      <c r="F25" s="76">
        <f>+ROUND(SUM(F18:F24),0)</f>
        <v>83000</v>
      </c>
    </row>
    <row r="26" spans="1:7" ht="15" thickBot="1">
      <c r="A26" s="134" t="s">
        <v>19</v>
      </c>
      <c r="B26" s="142"/>
      <c r="C26" s="143"/>
      <c r="D26" s="143"/>
      <c r="E26" s="143"/>
      <c r="F26" s="144"/>
    </row>
    <row r="27" spans="1:7" s="25" customFormat="1" ht="15" thickBot="1">
      <c r="A27" s="229" t="s">
        <v>20</v>
      </c>
      <c r="B27" s="137" t="s">
        <v>21</v>
      </c>
      <c r="C27" s="229" t="s">
        <v>22</v>
      </c>
      <c r="D27" s="137" t="s">
        <v>23</v>
      </c>
      <c r="E27" s="230" t="s">
        <v>8</v>
      </c>
      <c r="F27" s="137" t="s">
        <v>9</v>
      </c>
    </row>
    <row r="28" spans="1:7">
      <c r="A28" s="501" t="str">
        <f>'COSTO REAL MANO DE OBRA'!B7</f>
        <v>CUADRILLA A</v>
      </c>
      <c r="B28" s="502">
        <f>'COSTO REAL MANO DE OBRA'!D7</f>
        <v>68489</v>
      </c>
      <c r="C28" s="503">
        <f>'COSTO REAL MANO DE OBRA'!E10</f>
        <v>0.75</v>
      </c>
      <c r="D28" s="504">
        <f>'COSTO REAL MANO DE OBRA'!F7</f>
        <v>119855.75</v>
      </c>
      <c r="E28" s="505">
        <v>4.2000000000000003E-2</v>
      </c>
      <c r="F28" s="506">
        <f>IF(D28&gt;0,(D28*E28),0)</f>
        <v>5033.9414999999999</v>
      </c>
    </row>
    <row r="29" spans="1:7">
      <c r="A29" s="165"/>
      <c r="B29" s="177"/>
      <c r="C29" s="178"/>
      <c r="D29" s="179"/>
      <c r="E29" s="180"/>
      <c r="F29" s="71">
        <f>IF(D29&gt;0,(D29/E29),0)</f>
        <v>0</v>
      </c>
    </row>
    <row r="30" spans="1:7">
      <c r="A30" s="87"/>
      <c r="B30" s="71"/>
      <c r="C30" s="148"/>
      <c r="D30" s="149"/>
      <c r="E30" s="150"/>
      <c r="F30" s="151">
        <f>IF(D30&gt;0,(D30/E30),0)</f>
        <v>0</v>
      </c>
    </row>
    <row r="31" spans="1:7">
      <c r="A31" s="87"/>
      <c r="B31" s="71"/>
      <c r="C31" s="148"/>
      <c r="D31" s="149"/>
      <c r="E31" s="150"/>
      <c r="F31" s="71">
        <f>IF(D31&gt;0,(D31/E31),0)</f>
        <v>0</v>
      </c>
    </row>
    <row r="32" spans="1:7" ht="15" thickBot="1">
      <c r="A32" s="140"/>
      <c r="B32" s="76"/>
      <c r="C32" s="152"/>
      <c r="D32" s="153"/>
      <c r="E32" s="75" t="s">
        <v>10</v>
      </c>
      <c r="F32" s="76">
        <f>ROUND(SUM(F28:F31),0)</f>
        <v>5034</v>
      </c>
    </row>
    <row r="33" spans="1:6" ht="15" thickBot="1">
      <c r="A33" s="602"/>
      <c r="B33" s="607" t="s">
        <v>25</v>
      </c>
      <c r="C33" s="608"/>
      <c r="D33" s="608"/>
      <c r="E33" s="609"/>
      <c r="F33" s="154">
        <f>+F32+F25+F15</f>
        <v>88884</v>
      </c>
    </row>
    <row r="34" spans="1:6" ht="15" thickBot="1">
      <c r="A34" s="603"/>
      <c r="B34" s="610" t="s">
        <v>26</v>
      </c>
      <c r="C34" s="611"/>
      <c r="D34" s="611"/>
      <c r="E34" s="611"/>
      <c r="F34" s="612"/>
    </row>
    <row r="35" spans="1:6">
      <c r="A35" s="604"/>
      <c r="B35" s="613" t="s">
        <v>27</v>
      </c>
      <c r="C35" s="614"/>
      <c r="D35" s="614"/>
      <c r="E35" s="155">
        <v>0.1</v>
      </c>
      <c r="F35" s="156">
        <f>+F33*E35</f>
        <v>8888.4</v>
      </c>
    </row>
    <row r="36" spans="1:6">
      <c r="A36" s="605"/>
      <c r="B36" s="615" t="s">
        <v>28</v>
      </c>
      <c r="C36" s="616"/>
      <c r="D36" s="616"/>
      <c r="E36" s="157">
        <v>0.05</v>
      </c>
      <c r="F36" s="139">
        <f>+F33*E36</f>
        <v>4444.2</v>
      </c>
    </row>
    <row r="37" spans="1:6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4444.2</v>
      </c>
    </row>
    <row r="38" spans="1:6" ht="15" thickBot="1">
      <c r="A38" s="605"/>
      <c r="B38" s="619" t="s">
        <v>30</v>
      </c>
      <c r="C38" s="620"/>
      <c r="D38" s="620"/>
      <c r="E38" s="621"/>
      <c r="F38" s="154">
        <f>SUM(F35:F37)</f>
        <v>17776.8</v>
      </c>
    </row>
    <row r="39" spans="1:6" ht="16.2" thickBot="1">
      <c r="A39" s="606"/>
      <c r="B39" s="619" t="s">
        <v>31</v>
      </c>
      <c r="C39" s="620"/>
      <c r="D39" s="620"/>
      <c r="E39" s="621"/>
      <c r="F39" s="160">
        <f>+ROUND(SUM(F33+F38),0)</f>
        <v>106661</v>
      </c>
    </row>
    <row r="43" spans="1:6">
      <c r="B43" s="55"/>
      <c r="C43" s="55"/>
    </row>
    <row r="44" spans="1:6">
      <c r="B44" s="55"/>
      <c r="C44" s="55"/>
    </row>
    <row r="46" spans="1:6">
      <c r="B46" s="55"/>
    </row>
    <row r="47" spans="1:6">
      <c r="B47" s="55"/>
    </row>
    <row r="49" spans="2:2">
      <c r="B49" s="55"/>
    </row>
    <row r="58" spans="2:2">
      <c r="B58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</sheetData>
  <mergeCells count="28">
    <mergeCell ref="C10:D10"/>
    <mergeCell ref="A1:F2"/>
    <mergeCell ref="B4:F4"/>
    <mergeCell ref="C7:D7"/>
    <mergeCell ref="C8:D8"/>
    <mergeCell ref="C9:D9"/>
    <mergeCell ref="C23:D23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C22:D22"/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87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HF r:id="rId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2"/>
  <sheetViews>
    <sheetView view="pageBreakPreview" topLeftCell="A10" zoomScaleNormal="100" zoomScaleSheetLayoutView="100" workbookViewId="0">
      <selection activeCell="B24" sqref="B24"/>
    </sheetView>
  </sheetViews>
  <sheetFormatPr baseColWidth="10" defaultRowHeight="14.4"/>
  <cols>
    <col min="1" max="1" width="27.88671875" bestFit="1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7" s="1" customFormat="1" ht="15" customHeight="1">
      <c r="A1" s="585" t="s">
        <v>0</v>
      </c>
      <c r="B1" s="586"/>
      <c r="C1" s="586"/>
      <c r="D1" s="586"/>
      <c r="E1" s="586"/>
      <c r="F1" s="587"/>
    </row>
    <row r="2" spans="1:7" s="1" customFormat="1" ht="15.75" customHeight="1" thickBot="1">
      <c r="A2" s="588"/>
      <c r="B2" s="589"/>
      <c r="C2" s="589"/>
      <c r="D2" s="589"/>
      <c r="E2" s="589"/>
      <c r="F2" s="590"/>
    </row>
    <row r="3" spans="1:7" ht="15" thickBot="1">
      <c r="A3" s="2" t="s">
        <v>1</v>
      </c>
      <c r="B3" s="3">
        <f>+PRESUPUESTO!A62</f>
        <v>9.0299999999999994</v>
      </c>
      <c r="C3" s="4"/>
      <c r="D3" s="5"/>
      <c r="E3" s="6" t="s">
        <v>2</v>
      </c>
      <c r="F3" s="7" t="str">
        <f>+PRESUPUESTO!C62</f>
        <v>ML</v>
      </c>
    </row>
    <row r="4" spans="1:7" s="9" customFormat="1" ht="47.25" customHeight="1" thickBot="1">
      <c r="A4" s="8" t="s">
        <v>3</v>
      </c>
      <c r="B4" s="594" t="str">
        <f>+PRESUPUESTO!B62</f>
        <v>CANAL PVC APARTAMENTOS</v>
      </c>
      <c r="C4" s="594"/>
      <c r="D4" s="594"/>
      <c r="E4" s="594"/>
      <c r="F4" s="595"/>
    </row>
    <row r="5" spans="1:7" ht="15" thickBot="1">
      <c r="A5" s="10"/>
      <c r="B5" s="11"/>
      <c r="C5" s="11"/>
      <c r="D5" s="11"/>
      <c r="E5" s="11"/>
      <c r="F5" s="12"/>
    </row>
    <row r="6" spans="1:7" ht="15" thickBot="1">
      <c r="A6" s="134" t="s">
        <v>4</v>
      </c>
      <c r="B6" s="135"/>
      <c r="C6" s="135"/>
      <c r="D6" s="135"/>
      <c r="E6" s="135"/>
      <c r="F6" s="136"/>
    </row>
    <row r="7" spans="1:7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7">
      <c r="A8" s="87" t="s">
        <v>32</v>
      </c>
      <c r="B8" s="86" t="s">
        <v>33</v>
      </c>
      <c r="C8" s="598">
        <v>550</v>
      </c>
      <c r="D8" s="599"/>
      <c r="E8" s="138">
        <v>1</v>
      </c>
      <c r="F8" s="156">
        <f>IF(C8&gt;0,(C8*E8),0)</f>
        <v>550</v>
      </c>
    </row>
    <row r="9" spans="1:7">
      <c r="A9" s="165"/>
      <c r="B9" s="170"/>
      <c r="C9" s="629"/>
      <c r="D9" s="630"/>
      <c r="E9" s="171"/>
      <c r="F9" s="172">
        <f>IF(C9&gt;0,(C9*E9),0)</f>
        <v>0</v>
      </c>
    </row>
    <row r="10" spans="1:7">
      <c r="A10" s="87"/>
      <c r="B10" s="86"/>
      <c r="C10" s="598"/>
      <c r="D10" s="599"/>
      <c r="E10" s="138"/>
      <c r="F10" s="139">
        <f>IF(C10&gt;0,(C10/E10),0)</f>
        <v>0</v>
      </c>
    </row>
    <row r="11" spans="1:7">
      <c r="A11" s="87"/>
      <c r="B11" s="86"/>
      <c r="C11" s="598"/>
      <c r="D11" s="599"/>
      <c r="E11" s="138"/>
      <c r="F11" s="139">
        <f>IF(C11&gt;0,(C11/E11),0)</f>
        <v>0</v>
      </c>
    </row>
    <row r="12" spans="1:7">
      <c r="A12" s="87"/>
      <c r="B12" s="86"/>
      <c r="C12" s="598"/>
      <c r="D12" s="599"/>
      <c r="E12" s="138"/>
      <c r="F12" s="139">
        <f>IF(C12&gt;0,(C12/E12),0)</f>
        <v>0</v>
      </c>
      <c r="G12" s="25"/>
    </row>
    <row r="13" spans="1:7">
      <c r="A13" s="87"/>
      <c r="B13" s="86"/>
      <c r="C13" s="598"/>
      <c r="D13" s="599"/>
      <c r="E13" s="138"/>
      <c r="F13" s="139">
        <f>IF(C13&gt;0,(C13/E13),0)</f>
        <v>0</v>
      </c>
    </row>
    <row r="14" spans="1:7">
      <c r="A14" s="87"/>
      <c r="B14" s="69"/>
      <c r="C14" s="598"/>
      <c r="D14" s="599"/>
      <c r="E14" s="138"/>
      <c r="F14" s="139">
        <f>IF(C14&gt;0,(C14/E14),0)</f>
        <v>0</v>
      </c>
    </row>
    <row r="15" spans="1:7" ht="15" thickBot="1">
      <c r="A15" s="140"/>
      <c r="B15" s="141"/>
      <c r="C15" s="600"/>
      <c r="D15" s="601"/>
      <c r="E15" s="75" t="s">
        <v>10</v>
      </c>
      <c r="F15" s="76">
        <f>SUM(F8:F14)</f>
        <v>550</v>
      </c>
    </row>
    <row r="16" spans="1:7" ht="15" thickBot="1">
      <c r="A16" s="134" t="s">
        <v>11</v>
      </c>
      <c r="B16" s="142"/>
      <c r="C16" s="143"/>
      <c r="D16" s="143"/>
      <c r="E16" s="143"/>
      <c r="F16" s="144"/>
    </row>
    <row r="17" spans="1:7" ht="15" thickBot="1">
      <c r="A17" s="229" t="s">
        <v>5</v>
      </c>
      <c r="B17" s="137" t="s">
        <v>2</v>
      </c>
      <c r="C17" s="610" t="s">
        <v>12</v>
      </c>
      <c r="D17" s="612"/>
      <c r="E17" s="230" t="s">
        <v>13</v>
      </c>
      <c r="F17" s="137" t="s">
        <v>9</v>
      </c>
    </row>
    <row r="18" spans="1:7">
      <c r="A18" s="85" t="str">
        <f>+MATERIALES!B42</f>
        <v>CANAL PVC AMAZONAS X 3ML</v>
      </c>
      <c r="B18" s="66" t="s">
        <v>34</v>
      </c>
      <c r="C18" s="624">
        <f>+MATERIALES!D42</f>
        <v>9300</v>
      </c>
      <c r="D18" s="625"/>
      <c r="E18" s="67">
        <v>1.05</v>
      </c>
      <c r="F18" s="68">
        <f t="shared" ref="F18:F24" si="0">+C18*E18</f>
        <v>9765</v>
      </c>
    </row>
    <row r="19" spans="1:7">
      <c r="A19" s="87" t="str">
        <f>+MATERIALES!B113</f>
        <v>SOPORTERIA CANAL TIPO U 1/2 "</v>
      </c>
      <c r="B19" s="203" t="str">
        <f>+MATERIALES!C113</f>
        <v>UN</v>
      </c>
      <c r="C19" s="598">
        <f>+MATERIALES!D113</f>
        <v>1700</v>
      </c>
      <c r="D19" s="599"/>
      <c r="E19" s="70">
        <v>2</v>
      </c>
      <c r="F19" s="71">
        <f t="shared" si="0"/>
        <v>3400</v>
      </c>
    </row>
    <row r="20" spans="1:7">
      <c r="A20" s="87" t="str">
        <f>+MATERIALES!B140</f>
        <v>TORNILLO 4 7/8" P/LAMINA</v>
      </c>
      <c r="B20" s="69" t="str">
        <f>+MATERIALES!C140</f>
        <v>UN</v>
      </c>
      <c r="C20" s="598">
        <f>+MATERIALES!D140</f>
        <v>2580</v>
      </c>
      <c r="D20" s="599"/>
      <c r="E20" s="70">
        <v>2</v>
      </c>
      <c r="F20" s="71">
        <f t="shared" si="0"/>
        <v>5160</v>
      </c>
    </row>
    <row r="21" spans="1:7">
      <c r="A21" s="87"/>
      <c r="B21" s="86"/>
      <c r="C21" s="598"/>
      <c r="D21" s="599"/>
      <c r="E21" s="70"/>
      <c r="F21" s="71">
        <f t="shared" si="0"/>
        <v>0</v>
      </c>
    </row>
    <row r="22" spans="1:7">
      <c r="A22" s="87"/>
      <c r="B22" s="69"/>
      <c r="C22" s="598"/>
      <c r="D22" s="599"/>
      <c r="E22" s="70"/>
      <c r="F22" s="71">
        <f t="shared" si="0"/>
        <v>0</v>
      </c>
      <c r="G22" s="25"/>
    </row>
    <row r="23" spans="1:7">
      <c r="A23" s="87"/>
      <c r="B23" s="86"/>
      <c r="C23" s="598"/>
      <c r="D23" s="599"/>
      <c r="E23" s="70"/>
      <c r="F23" s="71">
        <f t="shared" si="0"/>
        <v>0</v>
      </c>
    </row>
    <row r="24" spans="1:7">
      <c r="A24" s="87"/>
      <c r="B24" s="86"/>
      <c r="C24" s="598"/>
      <c r="D24" s="599"/>
      <c r="E24" s="70"/>
      <c r="F24" s="71">
        <f t="shared" si="0"/>
        <v>0</v>
      </c>
    </row>
    <row r="25" spans="1:7" ht="15" thickBot="1">
      <c r="A25" s="140"/>
      <c r="B25" s="145"/>
      <c r="C25" s="600"/>
      <c r="D25" s="601"/>
      <c r="E25" s="75" t="s">
        <v>10</v>
      </c>
      <c r="F25" s="76">
        <f>+ROUND(SUM(F18:F24),0)</f>
        <v>18325</v>
      </c>
    </row>
    <row r="26" spans="1:7" ht="15" thickBot="1">
      <c r="A26" s="134" t="s">
        <v>19</v>
      </c>
      <c r="B26" s="142"/>
      <c r="C26" s="143"/>
      <c r="D26" s="143"/>
      <c r="E26" s="143"/>
      <c r="F26" s="144"/>
    </row>
    <row r="27" spans="1:7" s="25" customFormat="1" ht="15" thickBot="1">
      <c r="A27" s="229" t="s">
        <v>20</v>
      </c>
      <c r="B27" s="137" t="s">
        <v>21</v>
      </c>
      <c r="C27" s="229" t="s">
        <v>22</v>
      </c>
      <c r="D27" s="137" t="s">
        <v>23</v>
      </c>
      <c r="E27" s="230" t="s">
        <v>8</v>
      </c>
      <c r="F27" s="137" t="s">
        <v>9</v>
      </c>
    </row>
    <row r="28" spans="1:7">
      <c r="A28" s="501" t="str">
        <f>'COSTO REAL MANO DE OBRA'!B10</f>
        <v>AYUDANTE OBRERO</v>
      </c>
      <c r="B28" s="502">
        <f>'COSTO REAL MANO DE OBRA'!D10</f>
        <v>27730</v>
      </c>
      <c r="C28" s="503">
        <f>'COSTO REAL MANO DE OBRA'!E10</f>
        <v>0.75</v>
      </c>
      <c r="D28" s="504">
        <f>'COSTO REAL MANO DE OBRA'!F10</f>
        <v>48527.5</v>
      </c>
      <c r="E28" s="505">
        <v>0.14000000000000001</v>
      </c>
      <c r="F28" s="506">
        <f>IF(D28&gt;0,(D28*E28),0)</f>
        <v>6793.85</v>
      </c>
    </row>
    <row r="29" spans="1:7">
      <c r="A29" s="165"/>
      <c r="B29" s="177"/>
      <c r="C29" s="178"/>
      <c r="D29" s="179"/>
      <c r="E29" s="180"/>
      <c r="F29" s="71">
        <f>IF(D29&gt;0,(D29/E29),0)</f>
        <v>0</v>
      </c>
    </row>
    <row r="30" spans="1:7">
      <c r="A30" s="87"/>
      <c r="B30" s="71"/>
      <c r="C30" s="148"/>
      <c r="D30" s="149"/>
      <c r="E30" s="150"/>
      <c r="F30" s="151">
        <f>IF(D30&gt;0,(D30/E30),0)</f>
        <v>0</v>
      </c>
    </row>
    <row r="31" spans="1:7">
      <c r="A31" s="87"/>
      <c r="B31" s="71"/>
      <c r="C31" s="148"/>
      <c r="D31" s="149"/>
      <c r="E31" s="150"/>
      <c r="F31" s="71">
        <f>IF(D31&gt;0,(D31/E31),0)</f>
        <v>0</v>
      </c>
    </row>
    <row r="32" spans="1:7" ht="15" thickBot="1">
      <c r="A32" s="140"/>
      <c r="B32" s="76"/>
      <c r="C32" s="152"/>
      <c r="D32" s="153"/>
      <c r="E32" s="75" t="s">
        <v>10</v>
      </c>
      <c r="F32" s="76">
        <f>ROUND(SUM(F28:F31),0)</f>
        <v>6794</v>
      </c>
    </row>
    <row r="33" spans="1:6" ht="15" thickBot="1">
      <c r="A33" s="602"/>
      <c r="B33" s="607" t="s">
        <v>25</v>
      </c>
      <c r="C33" s="608"/>
      <c r="D33" s="608"/>
      <c r="E33" s="609"/>
      <c r="F33" s="154">
        <f>+F32+F25+F15</f>
        <v>25669</v>
      </c>
    </row>
    <row r="34" spans="1:6" ht="15" thickBot="1">
      <c r="A34" s="603"/>
      <c r="B34" s="610" t="s">
        <v>26</v>
      </c>
      <c r="C34" s="611"/>
      <c r="D34" s="611"/>
      <c r="E34" s="611"/>
      <c r="F34" s="612"/>
    </row>
    <row r="35" spans="1:6">
      <c r="A35" s="604"/>
      <c r="B35" s="613" t="s">
        <v>27</v>
      </c>
      <c r="C35" s="614"/>
      <c r="D35" s="614"/>
      <c r="E35" s="155">
        <v>0.1</v>
      </c>
      <c r="F35" s="156">
        <f>+F33*E35</f>
        <v>2566.9</v>
      </c>
    </row>
    <row r="36" spans="1:6">
      <c r="A36" s="605"/>
      <c r="B36" s="615" t="s">
        <v>28</v>
      </c>
      <c r="C36" s="616"/>
      <c r="D36" s="616"/>
      <c r="E36" s="157">
        <v>0.05</v>
      </c>
      <c r="F36" s="139">
        <f>+F33*E36</f>
        <v>1283.45</v>
      </c>
    </row>
    <row r="37" spans="1:6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1283.45</v>
      </c>
    </row>
    <row r="38" spans="1:6" ht="15" thickBot="1">
      <c r="A38" s="605"/>
      <c r="B38" s="619" t="s">
        <v>30</v>
      </c>
      <c r="C38" s="620"/>
      <c r="D38" s="620"/>
      <c r="E38" s="621"/>
      <c r="F38" s="154">
        <f>SUM(F35:F37)</f>
        <v>5133.8</v>
      </c>
    </row>
    <row r="39" spans="1:6" ht="16.2" thickBot="1">
      <c r="A39" s="606"/>
      <c r="B39" s="619" t="s">
        <v>31</v>
      </c>
      <c r="C39" s="620"/>
      <c r="D39" s="620"/>
      <c r="E39" s="621"/>
      <c r="F39" s="160">
        <f>+ROUND(SUM(F33+F38),0)</f>
        <v>30803</v>
      </c>
    </row>
    <row r="43" spans="1:6">
      <c r="B43" s="55"/>
      <c r="C43" s="55"/>
    </row>
    <row r="44" spans="1:6">
      <c r="B44" s="55"/>
      <c r="C44" s="55"/>
    </row>
    <row r="46" spans="1:6">
      <c r="B46" s="55"/>
    </row>
    <row r="47" spans="1:6">
      <c r="B47" s="55"/>
    </row>
    <row r="49" spans="2:2">
      <c r="B49" s="55"/>
    </row>
    <row r="58" spans="2:2">
      <c r="B58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</sheetData>
  <mergeCells count="28">
    <mergeCell ref="C10:D10"/>
    <mergeCell ref="A1:F2"/>
    <mergeCell ref="B4:F4"/>
    <mergeCell ref="C7:D7"/>
    <mergeCell ref="C8:D8"/>
    <mergeCell ref="C9:D9"/>
    <mergeCell ref="C23:D23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C22:D22"/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92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HF r:id="rId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2"/>
  <sheetViews>
    <sheetView view="pageBreakPreview" topLeftCell="A13" zoomScaleNormal="100" zoomScaleSheetLayoutView="100" workbookViewId="0">
      <selection activeCell="B24" sqref="B24"/>
    </sheetView>
  </sheetViews>
  <sheetFormatPr baseColWidth="10" defaultRowHeight="14.4"/>
  <cols>
    <col min="1" max="1" width="32.6640625" bestFit="1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7" s="1" customFormat="1" ht="15" customHeight="1">
      <c r="A1" s="585" t="s">
        <v>0</v>
      </c>
      <c r="B1" s="586"/>
      <c r="C1" s="586"/>
      <c r="D1" s="586"/>
      <c r="E1" s="586"/>
      <c r="F1" s="587"/>
    </row>
    <row r="2" spans="1:7" s="1" customFormat="1" ht="15.75" customHeight="1" thickBot="1">
      <c r="A2" s="588"/>
      <c r="B2" s="589"/>
      <c r="C2" s="589"/>
      <c r="D2" s="589"/>
      <c r="E2" s="589"/>
      <c r="F2" s="590"/>
    </row>
    <row r="3" spans="1:7" ht="15" thickBot="1">
      <c r="A3" s="2" t="s">
        <v>1</v>
      </c>
      <c r="B3" s="3">
        <f>+PRESUPUESTO!A64</f>
        <v>10.01</v>
      </c>
      <c r="C3" s="4"/>
      <c r="D3" s="5"/>
      <c r="E3" s="6" t="s">
        <v>2</v>
      </c>
      <c r="F3" s="7" t="str">
        <f>+PRESUPUESTO!C64</f>
        <v>M2</v>
      </c>
    </row>
    <row r="4" spans="1:7" s="9" customFormat="1" ht="47.25" customHeight="1" thickBot="1">
      <c r="A4" s="8" t="s">
        <v>3</v>
      </c>
      <c r="B4" s="594" t="str">
        <f>+PRESUPUESTO!B64</f>
        <v>ENCHAPE CERAMICO EGEO 20X20</v>
      </c>
      <c r="C4" s="594"/>
      <c r="D4" s="594"/>
      <c r="E4" s="594"/>
      <c r="F4" s="595"/>
    </row>
    <row r="5" spans="1:7" ht="15" thickBot="1">
      <c r="A5" s="10"/>
      <c r="B5" s="11"/>
      <c r="C5" s="11"/>
      <c r="D5" s="11"/>
      <c r="E5" s="11"/>
      <c r="F5" s="12"/>
    </row>
    <row r="6" spans="1:7" ht="15" thickBot="1">
      <c r="A6" s="134" t="s">
        <v>4</v>
      </c>
      <c r="B6" s="135"/>
      <c r="C6" s="135"/>
      <c r="D6" s="135"/>
      <c r="E6" s="135"/>
      <c r="F6" s="136"/>
    </row>
    <row r="7" spans="1:7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7">
      <c r="A8" s="87" t="s">
        <v>32</v>
      </c>
      <c r="B8" s="86" t="s">
        <v>33</v>
      </c>
      <c r="C8" s="598">
        <v>650</v>
      </c>
      <c r="D8" s="599"/>
      <c r="E8" s="138">
        <v>1</v>
      </c>
      <c r="F8" s="156">
        <f>IF(C8&gt;0,(C8*E8),0)</f>
        <v>650</v>
      </c>
    </row>
    <row r="9" spans="1:7">
      <c r="A9" s="165"/>
      <c r="B9" s="170"/>
      <c r="C9" s="629"/>
      <c r="D9" s="630"/>
      <c r="E9" s="171"/>
      <c r="F9" s="172">
        <f>IF(C9&gt;0,(C9*E9),0)</f>
        <v>0</v>
      </c>
    </row>
    <row r="10" spans="1:7">
      <c r="A10" s="87"/>
      <c r="B10" s="86"/>
      <c r="C10" s="598"/>
      <c r="D10" s="599"/>
      <c r="E10" s="138"/>
      <c r="F10" s="139">
        <f>IF(C10&gt;0,(C10/E10),0)</f>
        <v>0</v>
      </c>
    </row>
    <row r="11" spans="1:7">
      <c r="A11" s="87"/>
      <c r="B11" s="86"/>
      <c r="C11" s="598"/>
      <c r="D11" s="599"/>
      <c r="E11" s="138"/>
      <c r="F11" s="139">
        <f>IF(C11&gt;0,(C11/E11),0)</f>
        <v>0</v>
      </c>
    </row>
    <row r="12" spans="1:7">
      <c r="A12" s="87"/>
      <c r="B12" s="86"/>
      <c r="C12" s="598"/>
      <c r="D12" s="599"/>
      <c r="E12" s="138"/>
      <c r="F12" s="139">
        <f>IF(C12&gt;0,(C12/E12),0)</f>
        <v>0</v>
      </c>
      <c r="G12" s="25"/>
    </row>
    <row r="13" spans="1:7">
      <c r="A13" s="87"/>
      <c r="B13" s="86"/>
      <c r="C13" s="598"/>
      <c r="D13" s="599"/>
      <c r="E13" s="138"/>
      <c r="F13" s="139">
        <f>IF(C13&gt;0,(C13/E13),0)</f>
        <v>0</v>
      </c>
    </row>
    <row r="14" spans="1:7">
      <c r="A14" s="87"/>
      <c r="B14" s="69"/>
      <c r="C14" s="598"/>
      <c r="D14" s="599"/>
      <c r="E14" s="138"/>
      <c r="F14" s="139">
        <f>IF(C14&gt;0,(C14/E14),0)</f>
        <v>0</v>
      </c>
    </row>
    <row r="15" spans="1:7" ht="15" thickBot="1">
      <c r="A15" s="140"/>
      <c r="B15" s="141"/>
      <c r="C15" s="600"/>
      <c r="D15" s="601"/>
      <c r="E15" s="75" t="s">
        <v>10</v>
      </c>
      <c r="F15" s="76">
        <f>SUM(F8:F14)</f>
        <v>650</v>
      </c>
    </row>
    <row r="16" spans="1:7" ht="15" thickBot="1">
      <c r="A16" s="134" t="s">
        <v>11</v>
      </c>
      <c r="B16" s="142"/>
      <c r="C16" s="143"/>
      <c r="D16" s="143"/>
      <c r="E16" s="143"/>
      <c r="F16" s="144"/>
    </row>
    <row r="17" spans="1:7" ht="15" thickBot="1">
      <c r="A17" s="229" t="s">
        <v>5</v>
      </c>
      <c r="B17" s="137" t="s">
        <v>2</v>
      </c>
      <c r="C17" s="610" t="s">
        <v>12</v>
      </c>
      <c r="D17" s="612"/>
      <c r="E17" s="230" t="s">
        <v>13</v>
      </c>
      <c r="F17" s="137" t="s">
        <v>9</v>
      </c>
    </row>
    <row r="18" spans="1:7">
      <c r="A18" s="85" t="str">
        <f>+MATERIALES!B61</f>
        <v>ENCHAPE EGEO 20.5X20.5 REF 20900</v>
      </c>
      <c r="B18" s="197" t="str">
        <f>+MATERIALES!C61</f>
        <v>M2</v>
      </c>
      <c r="C18" s="624">
        <f>+MATERIALES!D61</f>
        <v>22300</v>
      </c>
      <c r="D18" s="625"/>
      <c r="E18" s="67">
        <v>1.05</v>
      </c>
      <c r="F18" s="68">
        <f t="shared" ref="F18:F24" si="0">+C18*E18</f>
        <v>23415</v>
      </c>
    </row>
    <row r="19" spans="1:7">
      <c r="A19" s="87" t="str">
        <f>+MATERIALES!B91</f>
        <v>PEGACOR BLANCO</v>
      </c>
      <c r="B19" s="203" t="str">
        <f>+MATERIALES!C91</f>
        <v>BTO</v>
      </c>
      <c r="C19" s="598">
        <f>+MATERIALES!D91</f>
        <v>23900</v>
      </c>
      <c r="D19" s="599"/>
      <c r="E19" s="70">
        <v>4.12</v>
      </c>
      <c r="F19" s="71">
        <f t="shared" si="0"/>
        <v>98468</v>
      </c>
    </row>
    <row r="20" spans="1:7">
      <c r="A20" s="87" t="str">
        <f>+MATERIALES!B25</f>
        <v>BINDA-BOQUILLA</v>
      </c>
      <c r="B20" s="203" t="str">
        <f>+MATERIALES!C25</f>
        <v>KG</v>
      </c>
      <c r="C20" s="598">
        <f>+MATERIALES!D25</f>
        <v>1590</v>
      </c>
      <c r="D20" s="599"/>
      <c r="E20" s="70">
        <v>0.26</v>
      </c>
      <c r="F20" s="71">
        <f t="shared" si="0"/>
        <v>413.40000000000003</v>
      </c>
    </row>
    <row r="21" spans="1:7">
      <c r="A21" s="87" t="str">
        <f>+MATERIALES!B8</f>
        <v>AGUA</v>
      </c>
      <c r="B21" s="86" t="str">
        <f>+MATERIALES!C8</f>
        <v>LT</v>
      </c>
      <c r="C21" s="598">
        <f>+MATERIALES!D8</f>
        <v>50</v>
      </c>
      <c r="D21" s="599"/>
      <c r="E21" s="70">
        <v>2.85</v>
      </c>
      <c r="F21" s="71">
        <f t="shared" si="0"/>
        <v>142.5</v>
      </c>
    </row>
    <row r="22" spans="1:7">
      <c r="A22" s="87"/>
      <c r="B22" s="69"/>
      <c r="C22" s="598"/>
      <c r="D22" s="599"/>
      <c r="E22" s="70"/>
      <c r="F22" s="71">
        <f t="shared" si="0"/>
        <v>0</v>
      </c>
      <c r="G22" s="25"/>
    </row>
    <row r="23" spans="1:7">
      <c r="A23" s="87"/>
      <c r="B23" s="86"/>
      <c r="C23" s="598"/>
      <c r="D23" s="599"/>
      <c r="E23" s="70"/>
      <c r="F23" s="71">
        <f t="shared" si="0"/>
        <v>0</v>
      </c>
    </row>
    <row r="24" spans="1:7">
      <c r="A24" s="87"/>
      <c r="B24" s="86"/>
      <c r="C24" s="598"/>
      <c r="D24" s="599"/>
      <c r="E24" s="70"/>
      <c r="F24" s="71">
        <f t="shared" si="0"/>
        <v>0</v>
      </c>
    </row>
    <row r="25" spans="1:7" ht="15" thickBot="1">
      <c r="A25" s="140"/>
      <c r="B25" s="145"/>
      <c r="C25" s="600"/>
      <c r="D25" s="601"/>
      <c r="E25" s="75" t="s">
        <v>10</v>
      </c>
      <c r="F25" s="76">
        <f>+ROUND(SUM(F18:F24),0)</f>
        <v>122439</v>
      </c>
    </row>
    <row r="26" spans="1:7" ht="15" thickBot="1">
      <c r="A26" s="134" t="s">
        <v>19</v>
      </c>
      <c r="B26" s="142"/>
      <c r="C26" s="143"/>
      <c r="D26" s="143"/>
      <c r="E26" s="143"/>
      <c r="F26" s="144"/>
    </row>
    <row r="27" spans="1:7" s="25" customFormat="1" ht="15" thickBot="1">
      <c r="A27" s="229" t="s">
        <v>20</v>
      </c>
      <c r="B27" s="137" t="s">
        <v>21</v>
      </c>
      <c r="C27" s="229" t="s">
        <v>22</v>
      </c>
      <c r="D27" s="137" t="s">
        <v>23</v>
      </c>
      <c r="E27" s="230" t="s">
        <v>8</v>
      </c>
      <c r="F27" s="137" t="s">
        <v>9</v>
      </c>
    </row>
    <row r="28" spans="1:7">
      <c r="A28" s="501" t="str">
        <f>+'COSTO REAL MANO DE OBRA'!B7</f>
        <v>CUADRILLA A</v>
      </c>
      <c r="B28" s="502">
        <f>+'COSTO REAL MANO DE OBRA'!D7</f>
        <v>68489</v>
      </c>
      <c r="C28" s="503">
        <f>'COSTO REAL MANO DE OBRA'!E10</f>
        <v>0.75</v>
      </c>
      <c r="D28" s="504">
        <f>+'COSTO REAL MANO DE OBRA'!F7</f>
        <v>119855.75</v>
      </c>
      <c r="E28" s="505">
        <v>6.6000000000000003E-2</v>
      </c>
      <c r="F28" s="509">
        <f>IF(D28&gt;0,(D28*E28),0)</f>
        <v>7910.4795000000004</v>
      </c>
    </row>
    <row r="29" spans="1:7">
      <c r="A29" s="165"/>
      <c r="B29" s="177"/>
      <c r="C29" s="178"/>
      <c r="D29" s="179"/>
      <c r="E29" s="180"/>
      <c r="F29" s="71">
        <f>IF(D29&gt;0,(D29/E29),0)</f>
        <v>0</v>
      </c>
    </row>
    <row r="30" spans="1:7">
      <c r="A30" s="87"/>
      <c r="B30" s="71"/>
      <c r="C30" s="148"/>
      <c r="D30" s="149"/>
      <c r="E30" s="150"/>
      <c r="F30" s="151">
        <f>IF(D30&gt;0,(D30/E30),0)</f>
        <v>0</v>
      </c>
    </row>
    <row r="31" spans="1:7">
      <c r="A31" s="87"/>
      <c r="B31" s="71"/>
      <c r="C31" s="148"/>
      <c r="D31" s="149"/>
      <c r="E31" s="150"/>
      <c r="F31" s="71">
        <f>IF(D31&gt;0,(D31/E31),0)</f>
        <v>0</v>
      </c>
    </row>
    <row r="32" spans="1:7" ht="15" thickBot="1">
      <c r="A32" s="140"/>
      <c r="B32" s="76"/>
      <c r="C32" s="152"/>
      <c r="D32" s="153"/>
      <c r="E32" s="75" t="s">
        <v>10</v>
      </c>
      <c r="F32" s="76">
        <f>ROUND(SUM(F28:F31),0)</f>
        <v>7910</v>
      </c>
    </row>
    <row r="33" spans="1:6" ht="15" thickBot="1">
      <c r="A33" s="602"/>
      <c r="B33" s="607" t="s">
        <v>25</v>
      </c>
      <c r="C33" s="608"/>
      <c r="D33" s="608"/>
      <c r="E33" s="609"/>
      <c r="F33" s="154">
        <f>+F32+F25+F15</f>
        <v>130999</v>
      </c>
    </row>
    <row r="34" spans="1:6" ht="15" thickBot="1">
      <c r="A34" s="603"/>
      <c r="B34" s="610" t="s">
        <v>26</v>
      </c>
      <c r="C34" s="611"/>
      <c r="D34" s="611"/>
      <c r="E34" s="611"/>
      <c r="F34" s="612"/>
    </row>
    <row r="35" spans="1:6">
      <c r="A35" s="604"/>
      <c r="B35" s="613" t="s">
        <v>27</v>
      </c>
      <c r="C35" s="614"/>
      <c r="D35" s="614"/>
      <c r="E35" s="155">
        <v>0.1</v>
      </c>
      <c r="F35" s="156">
        <f>+F33*E35</f>
        <v>13099.900000000001</v>
      </c>
    </row>
    <row r="36" spans="1:6">
      <c r="A36" s="605"/>
      <c r="B36" s="615" t="s">
        <v>28</v>
      </c>
      <c r="C36" s="616"/>
      <c r="D36" s="616"/>
      <c r="E36" s="157">
        <v>0.05</v>
      </c>
      <c r="F36" s="139">
        <f>+F33*E36</f>
        <v>6549.9500000000007</v>
      </c>
    </row>
    <row r="37" spans="1:6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6549.9500000000007</v>
      </c>
    </row>
    <row r="38" spans="1:6" ht="15" thickBot="1">
      <c r="A38" s="605"/>
      <c r="B38" s="619" t="s">
        <v>30</v>
      </c>
      <c r="C38" s="620"/>
      <c r="D38" s="620"/>
      <c r="E38" s="621"/>
      <c r="F38" s="154">
        <f>SUM(F35:F37)</f>
        <v>26199.800000000003</v>
      </c>
    </row>
    <row r="39" spans="1:6" ht="16.2" thickBot="1">
      <c r="A39" s="606"/>
      <c r="B39" s="619" t="s">
        <v>31</v>
      </c>
      <c r="C39" s="620"/>
      <c r="D39" s="620"/>
      <c r="E39" s="621"/>
      <c r="F39" s="160">
        <f>+ROUND(SUM(F33+F38),0)</f>
        <v>157199</v>
      </c>
    </row>
    <row r="43" spans="1:6">
      <c r="B43" s="55"/>
      <c r="C43" s="55"/>
    </row>
    <row r="44" spans="1:6">
      <c r="B44" s="55"/>
      <c r="C44" s="55"/>
    </row>
    <row r="46" spans="1:6">
      <c r="B46" s="55"/>
    </row>
    <row r="47" spans="1:6">
      <c r="B47" s="55"/>
    </row>
    <row r="49" spans="2:2">
      <c r="B49" s="55"/>
    </row>
    <row r="58" spans="2:2">
      <c r="B58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</sheetData>
  <mergeCells count="28">
    <mergeCell ref="C10:D10"/>
    <mergeCell ref="A1:F2"/>
    <mergeCell ref="B4:F4"/>
    <mergeCell ref="C7:D7"/>
    <mergeCell ref="C8:D8"/>
    <mergeCell ref="C9:D9"/>
    <mergeCell ref="C23:D23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C22:D22"/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88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HF r:id="rId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2"/>
  <sheetViews>
    <sheetView view="pageBreakPreview" topLeftCell="A10" zoomScaleNormal="100" zoomScaleSheetLayoutView="100" workbookViewId="0">
      <selection activeCell="B24" sqref="B24"/>
    </sheetView>
  </sheetViews>
  <sheetFormatPr baseColWidth="10" defaultRowHeight="14.4"/>
  <cols>
    <col min="1" max="1" width="25.88671875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7" s="1" customFormat="1" ht="15" customHeight="1">
      <c r="A1" s="585" t="s">
        <v>0</v>
      </c>
      <c r="B1" s="586"/>
      <c r="C1" s="586"/>
      <c r="D1" s="586"/>
      <c r="E1" s="586"/>
      <c r="F1" s="587"/>
    </row>
    <row r="2" spans="1:7" s="1" customFormat="1" ht="15.75" customHeight="1" thickBot="1">
      <c r="A2" s="588"/>
      <c r="B2" s="589"/>
      <c r="C2" s="589"/>
      <c r="D2" s="589"/>
      <c r="E2" s="589"/>
      <c r="F2" s="590"/>
    </row>
    <row r="3" spans="1:7" ht="15" thickBot="1">
      <c r="A3" s="2" t="s">
        <v>1</v>
      </c>
      <c r="B3" s="3">
        <f>+PRESUPUESTO!A66</f>
        <v>11.01</v>
      </c>
      <c r="C3" s="4"/>
      <c r="D3" s="5"/>
      <c r="E3" s="6" t="s">
        <v>2</v>
      </c>
      <c r="F3" s="7" t="str">
        <f>+PRESUPUESTO!C66</f>
        <v>M2</v>
      </c>
    </row>
    <row r="4" spans="1:7" s="9" customFormat="1" ht="47.25" customHeight="1" thickBot="1">
      <c r="A4" s="8" t="s">
        <v>3</v>
      </c>
      <c r="B4" s="594" t="str">
        <f>+PRESUPUESTO!B66</f>
        <v>VENTANERIA EN LAMINA</v>
      </c>
      <c r="C4" s="594"/>
      <c r="D4" s="594"/>
      <c r="E4" s="594"/>
      <c r="F4" s="595"/>
    </row>
    <row r="5" spans="1:7" ht="15" thickBot="1">
      <c r="A5" s="10"/>
      <c r="B5" s="11"/>
      <c r="C5" s="11"/>
      <c r="D5" s="11"/>
      <c r="E5" s="11"/>
      <c r="F5" s="12"/>
    </row>
    <row r="6" spans="1:7" ht="15" thickBot="1">
      <c r="A6" s="134" t="s">
        <v>4</v>
      </c>
      <c r="B6" s="135"/>
      <c r="C6" s="135"/>
      <c r="D6" s="135"/>
      <c r="E6" s="135"/>
      <c r="F6" s="136"/>
    </row>
    <row r="7" spans="1:7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7">
      <c r="A8" s="87" t="s">
        <v>32</v>
      </c>
      <c r="B8" s="86" t="s">
        <v>33</v>
      </c>
      <c r="C8" s="598">
        <v>1455.8</v>
      </c>
      <c r="D8" s="599"/>
      <c r="E8" s="138">
        <v>1</v>
      </c>
      <c r="F8" s="156">
        <f>IF(C8&gt;0,(C8*E8),0)</f>
        <v>1455.8</v>
      </c>
    </row>
    <row r="9" spans="1:7">
      <c r="A9" s="165"/>
      <c r="B9" s="170"/>
      <c r="C9" s="629"/>
      <c r="D9" s="630"/>
      <c r="E9" s="171"/>
      <c r="F9" s="172">
        <f>IF(C9&gt;0,(C9*E9),0)</f>
        <v>0</v>
      </c>
    </row>
    <row r="10" spans="1:7">
      <c r="A10" s="87"/>
      <c r="B10" s="86"/>
      <c r="C10" s="598"/>
      <c r="D10" s="599"/>
      <c r="E10" s="138"/>
      <c r="F10" s="139">
        <f>IF(C10&gt;0,(C10/E10),0)</f>
        <v>0</v>
      </c>
    </row>
    <row r="11" spans="1:7">
      <c r="A11" s="87"/>
      <c r="B11" s="86"/>
      <c r="C11" s="598"/>
      <c r="D11" s="599"/>
      <c r="E11" s="138"/>
      <c r="F11" s="139">
        <f>IF(C11&gt;0,(C11/E11),0)</f>
        <v>0</v>
      </c>
    </row>
    <row r="12" spans="1:7">
      <c r="A12" s="87"/>
      <c r="B12" s="86"/>
      <c r="C12" s="598"/>
      <c r="D12" s="599"/>
      <c r="E12" s="138"/>
      <c r="F12" s="139">
        <f>IF(C12&gt;0,(C12/E12),0)</f>
        <v>0</v>
      </c>
      <c r="G12" s="25"/>
    </row>
    <row r="13" spans="1:7">
      <c r="A13" s="87"/>
      <c r="B13" s="86"/>
      <c r="C13" s="598"/>
      <c r="D13" s="599"/>
      <c r="E13" s="138"/>
      <c r="F13" s="139">
        <f>IF(C13&gt;0,(C13/E13),0)</f>
        <v>0</v>
      </c>
    </row>
    <row r="14" spans="1:7">
      <c r="A14" s="87"/>
      <c r="B14" s="69"/>
      <c r="C14" s="598"/>
      <c r="D14" s="599"/>
      <c r="E14" s="138"/>
      <c r="F14" s="139">
        <f>IF(C14&gt;0,(C14/E14),0)</f>
        <v>0</v>
      </c>
    </row>
    <row r="15" spans="1:7" ht="15" thickBot="1">
      <c r="A15" s="140"/>
      <c r="B15" s="141"/>
      <c r="C15" s="600"/>
      <c r="D15" s="601"/>
      <c r="E15" s="75" t="s">
        <v>10</v>
      </c>
      <c r="F15" s="76">
        <f>SUM(F8:F14)</f>
        <v>1455.8</v>
      </c>
    </row>
    <row r="16" spans="1:7" ht="15" thickBot="1">
      <c r="A16" s="134" t="s">
        <v>11</v>
      </c>
      <c r="B16" s="142"/>
      <c r="C16" s="143"/>
      <c r="D16" s="143"/>
      <c r="E16" s="143"/>
      <c r="F16" s="144"/>
    </row>
    <row r="17" spans="1:7" ht="15" thickBot="1">
      <c r="A17" s="229" t="s">
        <v>5</v>
      </c>
      <c r="B17" s="137" t="s">
        <v>2</v>
      </c>
      <c r="C17" s="610" t="s">
        <v>12</v>
      </c>
      <c r="D17" s="612"/>
      <c r="E17" s="230" t="s">
        <v>13</v>
      </c>
      <c r="F17" s="137" t="s">
        <v>9</v>
      </c>
    </row>
    <row r="18" spans="1:7">
      <c r="A18" s="85" t="str">
        <f>+MATERIALES!B158</f>
        <v>VENTANERIA EN LAMINA</v>
      </c>
      <c r="B18" s="197" t="str">
        <f>+MATERIALES!C158</f>
        <v>M2</v>
      </c>
      <c r="C18" s="624">
        <f>+MATERIALES!D158</f>
        <v>40534</v>
      </c>
      <c r="D18" s="625"/>
      <c r="E18" s="67">
        <v>1</v>
      </c>
      <c r="F18" s="68">
        <f t="shared" ref="F18:F24" si="0">+C18*E18</f>
        <v>40534</v>
      </c>
    </row>
    <row r="19" spans="1:7">
      <c r="A19" s="87" t="str">
        <f>+MATERIALES!B32</f>
        <v>CHAZO PUNTILLA 2 7/8X1/4</v>
      </c>
      <c r="B19" s="69" t="str">
        <f>+MATERIALES!C32</f>
        <v>UN</v>
      </c>
      <c r="C19" s="598">
        <f>+MATERIALES!D32</f>
        <v>80</v>
      </c>
      <c r="D19" s="599"/>
      <c r="E19" s="70">
        <v>4</v>
      </c>
      <c r="F19" s="71">
        <f t="shared" si="0"/>
        <v>320</v>
      </c>
    </row>
    <row r="20" spans="1:7">
      <c r="A20" s="87" t="str">
        <f>+MATERIALES!B109</f>
        <v>SILICONA</v>
      </c>
      <c r="B20" s="203" t="str">
        <f>+MATERIALES!C109</f>
        <v>UN</v>
      </c>
      <c r="C20" s="598">
        <f>+MATERIALES!D109</f>
        <v>5980</v>
      </c>
      <c r="D20" s="599"/>
      <c r="E20" s="70">
        <v>0.15</v>
      </c>
      <c r="F20" s="71">
        <f t="shared" si="0"/>
        <v>897</v>
      </c>
    </row>
    <row r="21" spans="1:7">
      <c r="A21" s="87"/>
      <c r="B21" s="86"/>
      <c r="C21" s="598"/>
      <c r="D21" s="599"/>
      <c r="E21" s="70"/>
      <c r="F21" s="71">
        <f t="shared" si="0"/>
        <v>0</v>
      </c>
    </row>
    <row r="22" spans="1:7">
      <c r="A22" s="87"/>
      <c r="B22" s="69"/>
      <c r="C22" s="598"/>
      <c r="D22" s="599"/>
      <c r="E22" s="70"/>
      <c r="F22" s="71">
        <f t="shared" si="0"/>
        <v>0</v>
      </c>
      <c r="G22" s="25"/>
    </row>
    <row r="23" spans="1:7">
      <c r="A23" s="87"/>
      <c r="B23" s="86"/>
      <c r="C23" s="598"/>
      <c r="D23" s="599"/>
      <c r="E23" s="70"/>
      <c r="F23" s="71">
        <f t="shared" si="0"/>
        <v>0</v>
      </c>
    </row>
    <row r="24" spans="1:7">
      <c r="A24" s="87"/>
      <c r="B24" s="86"/>
      <c r="C24" s="598"/>
      <c r="D24" s="599"/>
      <c r="E24" s="70"/>
      <c r="F24" s="71">
        <f t="shared" si="0"/>
        <v>0</v>
      </c>
    </row>
    <row r="25" spans="1:7" ht="15" thickBot="1">
      <c r="A25" s="140"/>
      <c r="B25" s="145"/>
      <c r="C25" s="600"/>
      <c r="D25" s="601"/>
      <c r="E25" s="75" t="s">
        <v>10</v>
      </c>
      <c r="F25" s="76">
        <f>+ROUND(SUM(F18:F24),0)</f>
        <v>41751</v>
      </c>
    </row>
    <row r="26" spans="1:7" ht="15" thickBot="1">
      <c r="A26" s="134" t="s">
        <v>19</v>
      </c>
      <c r="B26" s="142"/>
      <c r="C26" s="143"/>
      <c r="D26" s="143"/>
      <c r="E26" s="143"/>
      <c r="F26" s="144"/>
    </row>
    <row r="27" spans="1:7" s="25" customFormat="1" ht="15" thickBot="1">
      <c r="A27" s="229" t="s">
        <v>20</v>
      </c>
      <c r="B27" s="137" t="s">
        <v>21</v>
      </c>
      <c r="C27" s="229" t="s">
        <v>22</v>
      </c>
      <c r="D27" s="137" t="s">
        <v>23</v>
      </c>
      <c r="E27" s="230" t="s">
        <v>8</v>
      </c>
      <c r="F27" s="137" t="s">
        <v>9</v>
      </c>
    </row>
    <row r="28" spans="1:7">
      <c r="A28" s="501" t="str">
        <f>+'COSTO REAL MANO DE OBRA'!B7</f>
        <v>CUADRILLA A</v>
      </c>
      <c r="B28" s="502">
        <f>+'COSTO REAL MANO DE OBRA'!D7</f>
        <v>68489</v>
      </c>
      <c r="C28" s="503">
        <f>'COSTO REAL MANO DE OBRA'!E10</f>
        <v>0.75</v>
      </c>
      <c r="D28" s="504">
        <f>+'COSTO REAL MANO DE OBRA'!F7</f>
        <v>119855.75</v>
      </c>
      <c r="E28" s="505">
        <v>5.5E-2</v>
      </c>
      <c r="F28" s="509">
        <f>IF(D28&gt;0,(D28*E28),0)</f>
        <v>6592.0662499999999</v>
      </c>
    </row>
    <row r="29" spans="1:7">
      <c r="A29" s="165"/>
      <c r="B29" s="177"/>
      <c r="C29" s="178"/>
      <c r="D29" s="179"/>
      <c r="E29" s="180"/>
      <c r="F29" s="71">
        <f>IF(D29&gt;0,(D29/E29),0)</f>
        <v>0</v>
      </c>
    </row>
    <row r="30" spans="1:7">
      <c r="A30" s="87"/>
      <c r="B30" s="71"/>
      <c r="C30" s="148"/>
      <c r="D30" s="149"/>
      <c r="E30" s="150"/>
      <c r="F30" s="151">
        <f>IF(D30&gt;0,(D30/E30),0)</f>
        <v>0</v>
      </c>
    </row>
    <row r="31" spans="1:7">
      <c r="A31" s="87"/>
      <c r="B31" s="71"/>
      <c r="C31" s="148"/>
      <c r="D31" s="149"/>
      <c r="E31" s="150"/>
      <c r="F31" s="71">
        <f>IF(D31&gt;0,(D31/E31),0)</f>
        <v>0</v>
      </c>
    </row>
    <row r="32" spans="1:7" ht="15" thickBot="1">
      <c r="A32" s="140"/>
      <c r="B32" s="76"/>
      <c r="C32" s="152"/>
      <c r="D32" s="153"/>
      <c r="E32" s="75" t="s">
        <v>10</v>
      </c>
      <c r="F32" s="76">
        <f>ROUND(SUM(F28:F31),0)</f>
        <v>6592</v>
      </c>
    </row>
    <row r="33" spans="1:6" ht="15" thickBot="1">
      <c r="A33" s="602"/>
      <c r="B33" s="607" t="s">
        <v>25</v>
      </c>
      <c r="C33" s="608"/>
      <c r="D33" s="608"/>
      <c r="E33" s="609"/>
      <c r="F33" s="154">
        <f>+F32+F25+F15</f>
        <v>49798.8</v>
      </c>
    </row>
    <row r="34" spans="1:6" ht="15" thickBot="1">
      <c r="A34" s="603"/>
      <c r="B34" s="610" t="s">
        <v>26</v>
      </c>
      <c r="C34" s="611"/>
      <c r="D34" s="611"/>
      <c r="E34" s="611"/>
      <c r="F34" s="612"/>
    </row>
    <row r="35" spans="1:6">
      <c r="A35" s="604"/>
      <c r="B35" s="613" t="s">
        <v>27</v>
      </c>
      <c r="C35" s="614"/>
      <c r="D35" s="614"/>
      <c r="E35" s="155">
        <v>0.1</v>
      </c>
      <c r="F35" s="156">
        <f>+F33*E35</f>
        <v>4979.880000000001</v>
      </c>
    </row>
    <row r="36" spans="1:6">
      <c r="A36" s="605"/>
      <c r="B36" s="615" t="s">
        <v>28</v>
      </c>
      <c r="C36" s="616"/>
      <c r="D36" s="616"/>
      <c r="E36" s="157">
        <v>0.05</v>
      </c>
      <c r="F36" s="139">
        <f>+F33*E36</f>
        <v>2489.9400000000005</v>
      </c>
    </row>
    <row r="37" spans="1:6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2489.9400000000005</v>
      </c>
    </row>
    <row r="38" spans="1:6" ht="15" thickBot="1">
      <c r="A38" s="605"/>
      <c r="B38" s="619" t="s">
        <v>30</v>
      </c>
      <c r="C38" s="620"/>
      <c r="D38" s="620"/>
      <c r="E38" s="621"/>
      <c r="F38" s="154">
        <f>SUM(F35:F37)</f>
        <v>9959.760000000002</v>
      </c>
    </row>
    <row r="39" spans="1:6" ht="16.2" thickBot="1">
      <c r="A39" s="606"/>
      <c r="B39" s="619" t="s">
        <v>31</v>
      </c>
      <c r="C39" s="620"/>
      <c r="D39" s="620"/>
      <c r="E39" s="621"/>
      <c r="F39" s="160">
        <f>+ROUND(SUM(F33+F38),0)</f>
        <v>59759</v>
      </c>
    </row>
    <row r="43" spans="1:6">
      <c r="B43" s="55"/>
      <c r="C43" s="55"/>
    </row>
    <row r="44" spans="1:6">
      <c r="B44" s="55"/>
      <c r="C44" s="55"/>
    </row>
    <row r="46" spans="1:6">
      <c r="B46" s="55"/>
    </row>
    <row r="47" spans="1:6">
      <c r="B47" s="55"/>
    </row>
    <row r="49" spans="2:2">
      <c r="B49" s="55"/>
    </row>
    <row r="58" spans="2:2">
      <c r="B58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</sheetData>
  <mergeCells count="28">
    <mergeCell ref="C10:D10"/>
    <mergeCell ref="A1:F2"/>
    <mergeCell ref="B4:F4"/>
    <mergeCell ref="C7:D7"/>
    <mergeCell ref="C8:D8"/>
    <mergeCell ref="C9:D9"/>
    <mergeCell ref="C23:D23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C22:D22"/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94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HF r:id="rId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2"/>
  <sheetViews>
    <sheetView view="pageBreakPreview" topLeftCell="A7" zoomScaleNormal="100" zoomScaleSheetLayoutView="100" workbookViewId="0">
      <selection activeCell="B24" sqref="B24"/>
    </sheetView>
  </sheetViews>
  <sheetFormatPr baseColWidth="10" defaultRowHeight="14.4"/>
  <cols>
    <col min="1" max="1" width="25.88671875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7" s="1" customFormat="1" ht="15" customHeight="1">
      <c r="A1" s="585" t="s">
        <v>0</v>
      </c>
      <c r="B1" s="586"/>
      <c r="C1" s="586"/>
      <c r="D1" s="586"/>
      <c r="E1" s="586"/>
      <c r="F1" s="587"/>
    </row>
    <row r="2" spans="1:7" s="1" customFormat="1" ht="15.75" customHeight="1" thickBot="1">
      <c r="A2" s="588"/>
      <c r="B2" s="589"/>
      <c r="C2" s="589"/>
      <c r="D2" s="589"/>
      <c r="E2" s="589"/>
      <c r="F2" s="590"/>
    </row>
    <row r="3" spans="1:7" ht="15" thickBot="1">
      <c r="A3" s="2" t="s">
        <v>1</v>
      </c>
      <c r="B3" s="3">
        <f>+PRESUPUESTO!A67</f>
        <v>11.02</v>
      </c>
      <c r="C3" s="4"/>
      <c r="D3" s="5"/>
      <c r="E3" s="6" t="s">
        <v>2</v>
      </c>
      <c r="F3" s="7" t="str">
        <f>+PRESUPUESTO!C67</f>
        <v>M2</v>
      </c>
    </row>
    <row r="4" spans="1:7" s="9" customFormat="1" ht="47.25" customHeight="1" thickBot="1">
      <c r="A4" s="8" t="s">
        <v>3</v>
      </c>
      <c r="B4" s="594" t="str">
        <f>+PRESUPUESTO!B67</f>
        <v>SUMINISTRO E INSTALACION VIDRIO PLANO INCOLORO</v>
      </c>
      <c r="C4" s="594"/>
      <c r="D4" s="594"/>
      <c r="E4" s="594"/>
      <c r="F4" s="595"/>
    </row>
    <row r="5" spans="1:7" ht="15" thickBot="1">
      <c r="A5" s="10"/>
      <c r="B5" s="11"/>
      <c r="C5" s="11"/>
      <c r="D5" s="11"/>
      <c r="E5" s="11"/>
      <c r="F5" s="12"/>
    </row>
    <row r="6" spans="1:7" ht="15" thickBot="1">
      <c r="A6" s="13" t="s">
        <v>4</v>
      </c>
      <c r="B6" s="14"/>
      <c r="C6" s="14"/>
      <c r="D6" s="14"/>
      <c r="E6" s="14"/>
      <c r="F6" s="15"/>
    </row>
    <row r="7" spans="1:7" ht="15" thickBot="1">
      <c r="A7" s="226" t="s">
        <v>5</v>
      </c>
      <c r="B7" s="16" t="s">
        <v>6</v>
      </c>
      <c r="C7" s="569" t="s">
        <v>7</v>
      </c>
      <c r="D7" s="571"/>
      <c r="E7" s="227" t="s">
        <v>8</v>
      </c>
      <c r="F7" s="16" t="s">
        <v>9</v>
      </c>
    </row>
    <row r="8" spans="1:7">
      <c r="A8" s="21"/>
      <c r="B8" s="22"/>
      <c r="C8" s="557"/>
      <c r="D8" s="558"/>
      <c r="E8" s="23"/>
      <c r="F8" s="50">
        <f>IF(C8&gt;0,(C8*E8),0)</f>
        <v>0</v>
      </c>
    </row>
    <row r="9" spans="1:7">
      <c r="A9" s="109"/>
      <c r="B9" s="110"/>
      <c r="C9" s="583"/>
      <c r="D9" s="584"/>
      <c r="E9" s="111"/>
      <c r="F9" s="112">
        <f>IF(C9&gt;0,(C9*E9),0)</f>
        <v>0</v>
      </c>
    </row>
    <row r="10" spans="1:7">
      <c r="A10" s="21"/>
      <c r="B10" s="22"/>
      <c r="C10" s="557"/>
      <c r="D10" s="558"/>
      <c r="E10" s="23"/>
      <c r="F10" s="24">
        <f>IF(C10&gt;0,(C10/E10),0)</f>
        <v>0</v>
      </c>
    </row>
    <row r="11" spans="1:7">
      <c r="A11" s="21"/>
      <c r="B11" s="22"/>
      <c r="C11" s="557"/>
      <c r="D11" s="558"/>
      <c r="E11" s="23"/>
      <c r="F11" s="24">
        <f>IF(C11&gt;0,(C11/E11),0)</f>
        <v>0</v>
      </c>
    </row>
    <row r="12" spans="1:7">
      <c r="A12" s="21"/>
      <c r="B12" s="22"/>
      <c r="C12" s="557"/>
      <c r="D12" s="558"/>
      <c r="E12" s="23"/>
      <c r="F12" s="24">
        <f>IF(C12&gt;0,(C12/E12),0)</f>
        <v>0</v>
      </c>
      <c r="G12" s="25"/>
    </row>
    <row r="13" spans="1:7">
      <c r="A13" s="21"/>
      <c r="B13" s="22"/>
      <c r="C13" s="557"/>
      <c r="D13" s="558"/>
      <c r="E13" s="23"/>
      <c r="F13" s="24">
        <f>IF(C13&gt;0,(C13/E13),0)</f>
        <v>0</v>
      </c>
    </row>
    <row r="14" spans="1:7">
      <c r="A14" s="21"/>
      <c r="B14" s="26"/>
      <c r="C14" s="557"/>
      <c r="D14" s="558"/>
      <c r="E14" s="23"/>
      <c r="F14" s="24">
        <f>IF(C14&gt;0,(C14/E14),0)</f>
        <v>0</v>
      </c>
    </row>
    <row r="15" spans="1:7" ht="15" thickBot="1">
      <c r="A15" s="27"/>
      <c r="B15" s="28"/>
      <c r="C15" s="559"/>
      <c r="D15" s="560"/>
      <c r="E15" s="29" t="s">
        <v>10</v>
      </c>
      <c r="F15" s="30">
        <f>SUM(F8:F14)</f>
        <v>0</v>
      </c>
    </row>
    <row r="16" spans="1:7" ht="15" thickBot="1">
      <c r="A16" s="13" t="s">
        <v>11</v>
      </c>
      <c r="B16" s="31"/>
      <c r="C16" s="32"/>
      <c r="D16" s="32"/>
      <c r="E16" s="32"/>
      <c r="F16" s="33"/>
    </row>
    <row r="17" spans="1:7" ht="15" thickBot="1">
      <c r="A17" s="226" t="s">
        <v>5</v>
      </c>
      <c r="B17" s="16" t="s">
        <v>2</v>
      </c>
      <c r="C17" s="569" t="s">
        <v>12</v>
      </c>
      <c r="D17" s="571"/>
      <c r="E17" s="227" t="s">
        <v>13</v>
      </c>
      <c r="F17" s="16" t="s">
        <v>9</v>
      </c>
    </row>
    <row r="18" spans="1:7">
      <c r="A18" s="85" t="str">
        <f>+MATERIALES!B159</f>
        <v>VIDRIO INCOLORO 3MM</v>
      </c>
      <c r="B18" s="197" t="str">
        <f>+MATERIALES!C159</f>
        <v>M2</v>
      </c>
      <c r="C18" s="624">
        <f>+MATERIALES!D159</f>
        <v>7866</v>
      </c>
      <c r="D18" s="625"/>
      <c r="E18" s="67">
        <v>1</v>
      </c>
      <c r="F18" s="68">
        <f t="shared" ref="F18:F24" si="0">+C18*E18</f>
        <v>7866</v>
      </c>
    </row>
    <row r="19" spans="1:7">
      <c r="A19" s="87" t="str">
        <f>+MATERIALES!B109</f>
        <v>SILICONA</v>
      </c>
      <c r="B19" s="203" t="str">
        <f>+MATERIALES!C109</f>
        <v>UN</v>
      </c>
      <c r="C19" s="598">
        <f>+MATERIALES!D109</f>
        <v>5980</v>
      </c>
      <c r="D19" s="599"/>
      <c r="E19" s="70">
        <v>0.3</v>
      </c>
      <c r="F19" s="71">
        <f t="shared" si="0"/>
        <v>1794</v>
      </c>
    </row>
    <row r="20" spans="1:7">
      <c r="A20" s="87"/>
      <c r="B20" s="69"/>
      <c r="C20" s="598"/>
      <c r="D20" s="599"/>
      <c r="E20" s="70"/>
      <c r="F20" s="71">
        <f t="shared" si="0"/>
        <v>0</v>
      </c>
    </row>
    <row r="21" spans="1:7">
      <c r="A21" s="87"/>
      <c r="B21" s="86"/>
      <c r="C21" s="598"/>
      <c r="D21" s="599"/>
      <c r="E21" s="70"/>
      <c r="F21" s="71">
        <f t="shared" si="0"/>
        <v>0</v>
      </c>
    </row>
    <row r="22" spans="1:7">
      <c r="A22" s="87"/>
      <c r="B22" s="69"/>
      <c r="C22" s="598"/>
      <c r="D22" s="599"/>
      <c r="E22" s="70"/>
      <c r="F22" s="71">
        <f t="shared" si="0"/>
        <v>0</v>
      </c>
      <c r="G22" s="25"/>
    </row>
    <row r="23" spans="1:7">
      <c r="A23" s="87"/>
      <c r="B23" s="86"/>
      <c r="C23" s="598"/>
      <c r="D23" s="599"/>
      <c r="E23" s="70"/>
      <c r="F23" s="71">
        <f t="shared" si="0"/>
        <v>0</v>
      </c>
    </row>
    <row r="24" spans="1:7">
      <c r="A24" s="87"/>
      <c r="B24" s="86"/>
      <c r="C24" s="598"/>
      <c r="D24" s="599"/>
      <c r="E24" s="70"/>
      <c r="F24" s="71">
        <f t="shared" si="0"/>
        <v>0</v>
      </c>
    </row>
    <row r="25" spans="1:7" ht="15" thickBot="1">
      <c r="A25" s="140"/>
      <c r="B25" s="145"/>
      <c r="C25" s="600"/>
      <c r="D25" s="601"/>
      <c r="E25" s="75" t="s">
        <v>10</v>
      </c>
      <c r="F25" s="76">
        <f>+ROUND(SUM(F18:F24),0)</f>
        <v>9660</v>
      </c>
    </row>
    <row r="26" spans="1:7" ht="15" thickBot="1">
      <c r="A26" s="134" t="s">
        <v>19</v>
      </c>
      <c r="B26" s="142"/>
      <c r="C26" s="143"/>
      <c r="D26" s="143"/>
      <c r="E26" s="143"/>
      <c r="F26" s="144"/>
    </row>
    <row r="27" spans="1:7" s="25" customFormat="1" ht="15" thickBot="1">
      <c r="A27" s="229" t="s">
        <v>20</v>
      </c>
      <c r="B27" s="137" t="s">
        <v>21</v>
      </c>
      <c r="C27" s="229" t="s">
        <v>22</v>
      </c>
      <c r="D27" s="137" t="s">
        <v>23</v>
      </c>
      <c r="E27" s="230" t="s">
        <v>8</v>
      </c>
      <c r="F27" s="137" t="s">
        <v>9</v>
      </c>
    </row>
    <row r="28" spans="1:7">
      <c r="A28" s="501" t="str">
        <f>+'COSTO REAL MANO DE OBRA'!B7</f>
        <v>CUADRILLA A</v>
      </c>
      <c r="B28" s="502">
        <f>+'COSTO REAL MANO DE OBRA'!D7</f>
        <v>68489</v>
      </c>
      <c r="C28" s="503">
        <f>'COSTO REAL MANO DE OBRA'!E10</f>
        <v>0.75</v>
      </c>
      <c r="D28" s="504">
        <f>+'COSTO REAL MANO DE OBRA'!F7</f>
        <v>119855.75</v>
      </c>
      <c r="E28" s="505">
        <v>2.5000000000000001E-2</v>
      </c>
      <c r="F28" s="506">
        <f>IF(D28&gt;0,(D28*E28),0)</f>
        <v>2996.3937500000002</v>
      </c>
    </row>
    <row r="29" spans="1:7">
      <c r="A29" s="165"/>
      <c r="B29" s="177"/>
      <c r="C29" s="178"/>
      <c r="D29" s="179"/>
      <c r="E29" s="180"/>
      <c r="F29" s="71">
        <f>IF(D29&gt;0,(D29/E29),0)</f>
        <v>0</v>
      </c>
    </row>
    <row r="30" spans="1:7">
      <c r="A30" s="87"/>
      <c r="B30" s="71"/>
      <c r="C30" s="148"/>
      <c r="D30" s="149"/>
      <c r="E30" s="150"/>
      <c r="F30" s="151">
        <f>IF(D30&gt;0,(D30/E30),0)</f>
        <v>0</v>
      </c>
    </row>
    <row r="31" spans="1:7">
      <c r="A31" s="21"/>
      <c r="B31" s="38"/>
      <c r="C31" s="42"/>
      <c r="D31" s="43"/>
      <c r="E31" s="44"/>
      <c r="F31" s="38">
        <f>IF(D31&gt;0,(D31/E31),0)</f>
        <v>0</v>
      </c>
    </row>
    <row r="32" spans="1:7" ht="15" thickBot="1">
      <c r="A32" s="27"/>
      <c r="B32" s="30"/>
      <c r="C32" s="46"/>
      <c r="D32" s="47"/>
      <c r="E32" s="29" t="s">
        <v>10</v>
      </c>
      <c r="F32" s="30">
        <f>ROUND(SUM(F28:F31),0)</f>
        <v>2996</v>
      </c>
    </row>
    <row r="33" spans="1:6" ht="15" thickBot="1">
      <c r="A33" s="561"/>
      <c r="B33" s="566" t="s">
        <v>25</v>
      </c>
      <c r="C33" s="567"/>
      <c r="D33" s="567"/>
      <c r="E33" s="568"/>
      <c r="F33" s="48">
        <f>+F32+F25+F15</f>
        <v>12656</v>
      </c>
    </row>
    <row r="34" spans="1:6" ht="15" thickBot="1">
      <c r="A34" s="562"/>
      <c r="B34" s="569" t="s">
        <v>26</v>
      </c>
      <c r="C34" s="570"/>
      <c r="D34" s="570"/>
      <c r="E34" s="570"/>
      <c r="F34" s="571"/>
    </row>
    <row r="35" spans="1:6">
      <c r="A35" s="563"/>
      <c r="B35" s="572" t="s">
        <v>27</v>
      </c>
      <c r="C35" s="573"/>
      <c r="D35" s="573"/>
      <c r="E35" s="49">
        <v>0.1</v>
      </c>
      <c r="F35" s="50">
        <f>+F33*E35</f>
        <v>1265.6000000000001</v>
      </c>
    </row>
    <row r="36" spans="1:6">
      <c r="A36" s="564"/>
      <c r="B36" s="574" t="s">
        <v>28</v>
      </c>
      <c r="C36" s="575"/>
      <c r="D36" s="575"/>
      <c r="E36" s="51">
        <v>0.05</v>
      </c>
      <c r="F36" s="24">
        <f>+F33*E36</f>
        <v>632.80000000000007</v>
      </c>
    </row>
    <row r="37" spans="1:6" ht="15" thickBot="1">
      <c r="A37" s="564"/>
      <c r="B37" s="576" t="s">
        <v>29</v>
      </c>
      <c r="C37" s="577"/>
      <c r="D37" s="577"/>
      <c r="E37" s="52">
        <v>0.05</v>
      </c>
      <c r="F37" s="53">
        <f>+F33*E37</f>
        <v>632.80000000000007</v>
      </c>
    </row>
    <row r="38" spans="1:6" ht="15" thickBot="1">
      <c r="A38" s="564"/>
      <c r="B38" s="578" t="s">
        <v>30</v>
      </c>
      <c r="C38" s="579"/>
      <c r="D38" s="579"/>
      <c r="E38" s="580"/>
      <c r="F38" s="48">
        <f>SUM(F35:F37)</f>
        <v>2531.2000000000003</v>
      </c>
    </row>
    <row r="39" spans="1:6" ht="16.2" thickBot="1">
      <c r="A39" s="565"/>
      <c r="B39" s="578" t="s">
        <v>31</v>
      </c>
      <c r="C39" s="579"/>
      <c r="D39" s="579"/>
      <c r="E39" s="580"/>
      <c r="F39" s="54">
        <f>+ROUND(SUM(F33+F38),0)</f>
        <v>15187</v>
      </c>
    </row>
    <row r="43" spans="1:6">
      <c r="B43" s="55"/>
      <c r="C43" s="55"/>
    </row>
    <row r="44" spans="1:6">
      <c r="B44" s="55"/>
      <c r="C44" s="55"/>
    </row>
    <row r="46" spans="1:6">
      <c r="B46" s="55"/>
    </row>
    <row r="47" spans="1:6">
      <c r="B47" s="55"/>
    </row>
    <row r="49" spans="2:2">
      <c r="B49" s="55"/>
    </row>
    <row r="58" spans="2:2">
      <c r="B58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</sheetData>
  <mergeCells count="28">
    <mergeCell ref="C10:D10"/>
    <mergeCell ref="A1:F2"/>
    <mergeCell ref="B4:F4"/>
    <mergeCell ref="C7:D7"/>
    <mergeCell ref="C8:D8"/>
    <mergeCell ref="C9:D9"/>
    <mergeCell ref="C23:D23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C22:D22"/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94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HF r:id="rId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2"/>
  <sheetViews>
    <sheetView view="pageBreakPreview" topLeftCell="A7" zoomScaleNormal="100" zoomScaleSheetLayoutView="100" workbookViewId="0">
      <selection activeCell="B24" sqref="B24"/>
    </sheetView>
  </sheetViews>
  <sheetFormatPr baseColWidth="10" defaultRowHeight="14.4"/>
  <cols>
    <col min="1" max="1" width="27.6640625" bestFit="1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7" s="1" customFormat="1" ht="15" customHeight="1">
      <c r="A1" s="585" t="s">
        <v>0</v>
      </c>
      <c r="B1" s="586"/>
      <c r="C1" s="586"/>
      <c r="D1" s="586"/>
      <c r="E1" s="586"/>
      <c r="F1" s="587"/>
    </row>
    <row r="2" spans="1:7" s="1" customFormat="1" ht="15.75" customHeight="1" thickBot="1">
      <c r="A2" s="588"/>
      <c r="B2" s="589"/>
      <c r="C2" s="589"/>
      <c r="D2" s="589"/>
      <c r="E2" s="589"/>
      <c r="F2" s="590"/>
    </row>
    <row r="3" spans="1:7" ht="15" thickBot="1">
      <c r="A3" s="2" t="s">
        <v>1</v>
      </c>
      <c r="B3" s="3">
        <f>+PRESUPUESTO!A69</f>
        <v>12.01</v>
      </c>
      <c r="C3" s="4"/>
      <c r="D3" s="5"/>
      <c r="E3" s="6" t="s">
        <v>2</v>
      </c>
      <c r="F3" s="7" t="str">
        <f>+PRESUPUESTO!C69</f>
        <v>UN</v>
      </c>
    </row>
    <row r="4" spans="1:7" s="9" customFormat="1" ht="47.25" customHeight="1" thickBot="1">
      <c r="A4" s="8" t="s">
        <v>3</v>
      </c>
      <c r="B4" s="594" t="str">
        <f>+PRESUPUESTO!B69</f>
        <v>PUERTAS METALICAS DE ACCESO APARTAMENTOS</v>
      </c>
      <c r="C4" s="594"/>
      <c r="D4" s="594"/>
      <c r="E4" s="594"/>
      <c r="F4" s="595"/>
    </row>
    <row r="5" spans="1:7" ht="15" thickBot="1">
      <c r="A5" s="10"/>
      <c r="B5" s="11"/>
      <c r="C5" s="11"/>
      <c r="D5" s="11"/>
      <c r="E5" s="11"/>
      <c r="F5" s="12"/>
    </row>
    <row r="6" spans="1:7" ht="15" thickBot="1">
      <c r="A6" s="134" t="s">
        <v>4</v>
      </c>
      <c r="B6" s="135"/>
      <c r="C6" s="135"/>
      <c r="D6" s="135"/>
      <c r="E6" s="135"/>
      <c r="F6" s="136"/>
    </row>
    <row r="7" spans="1:7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7">
      <c r="A8" s="87" t="s">
        <v>32</v>
      </c>
      <c r="B8" s="86" t="s">
        <v>33</v>
      </c>
      <c r="C8" s="598">
        <v>1650</v>
      </c>
      <c r="D8" s="599"/>
      <c r="E8" s="138">
        <v>1</v>
      </c>
      <c r="F8" s="156">
        <f>IF(C8&gt;0,(C8*E8),0)</f>
        <v>1650</v>
      </c>
    </row>
    <row r="9" spans="1:7">
      <c r="A9" s="165"/>
      <c r="B9" s="170"/>
      <c r="C9" s="629"/>
      <c r="D9" s="630"/>
      <c r="E9" s="171"/>
      <c r="F9" s="172">
        <f>IF(C9&gt;0,(C9*E9),0)</f>
        <v>0</v>
      </c>
    </row>
    <row r="10" spans="1:7">
      <c r="A10" s="87"/>
      <c r="B10" s="86"/>
      <c r="C10" s="598"/>
      <c r="D10" s="599"/>
      <c r="E10" s="138"/>
      <c r="F10" s="139">
        <f>IF(C10&gt;0,(C10/E10),0)</f>
        <v>0</v>
      </c>
    </row>
    <row r="11" spans="1:7">
      <c r="A11" s="87"/>
      <c r="B11" s="86"/>
      <c r="C11" s="598"/>
      <c r="D11" s="599"/>
      <c r="E11" s="138"/>
      <c r="F11" s="139">
        <f>IF(C11&gt;0,(C11/E11),0)</f>
        <v>0</v>
      </c>
    </row>
    <row r="12" spans="1:7">
      <c r="A12" s="87"/>
      <c r="B12" s="86"/>
      <c r="C12" s="598"/>
      <c r="D12" s="599"/>
      <c r="E12" s="138"/>
      <c r="F12" s="139">
        <f>IF(C12&gt;0,(C12/E12),0)</f>
        <v>0</v>
      </c>
      <c r="G12" s="25"/>
    </row>
    <row r="13" spans="1:7">
      <c r="A13" s="87"/>
      <c r="B13" s="86"/>
      <c r="C13" s="598"/>
      <c r="D13" s="599"/>
      <c r="E13" s="138"/>
      <c r="F13" s="139">
        <f>IF(C13&gt;0,(C13/E13),0)</f>
        <v>0</v>
      </c>
    </row>
    <row r="14" spans="1:7">
      <c r="A14" s="87"/>
      <c r="B14" s="69"/>
      <c r="C14" s="598"/>
      <c r="D14" s="599"/>
      <c r="E14" s="138"/>
      <c r="F14" s="139">
        <f>IF(C14&gt;0,(C14/E14),0)</f>
        <v>0</v>
      </c>
    </row>
    <row r="15" spans="1:7" ht="15" thickBot="1">
      <c r="A15" s="140"/>
      <c r="B15" s="141"/>
      <c r="C15" s="600"/>
      <c r="D15" s="601"/>
      <c r="E15" s="75" t="s">
        <v>10</v>
      </c>
      <c r="F15" s="76">
        <f>SUM(F8:F14)</f>
        <v>1650</v>
      </c>
    </row>
    <row r="16" spans="1:7" ht="15" thickBot="1">
      <c r="A16" s="134" t="s">
        <v>11</v>
      </c>
      <c r="B16" s="142"/>
      <c r="C16" s="143"/>
      <c r="D16" s="143"/>
      <c r="E16" s="143"/>
      <c r="F16" s="144"/>
    </row>
    <row r="17" spans="1:7" ht="15" thickBot="1">
      <c r="A17" s="229" t="s">
        <v>5</v>
      </c>
      <c r="B17" s="137" t="s">
        <v>2</v>
      </c>
      <c r="C17" s="610" t="s">
        <v>12</v>
      </c>
      <c r="D17" s="612"/>
      <c r="E17" s="230" t="s">
        <v>13</v>
      </c>
      <c r="F17" s="137" t="s">
        <v>9</v>
      </c>
    </row>
    <row r="18" spans="1:7">
      <c r="A18" s="85" t="str">
        <f>+MATERIALES!B95</f>
        <v>PUERTA  METALICA PRINCIPAL</v>
      </c>
      <c r="B18" s="197" t="str">
        <f>+MATERIALES!C95</f>
        <v>UN</v>
      </c>
      <c r="C18" s="624">
        <f>+MATERIALES!D95</f>
        <v>180000</v>
      </c>
      <c r="D18" s="625"/>
      <c r="E18" s="67">
        <v>1</v>
      </c>
      <c r="F18" s="68">
        <f t="shared" ref="F18:F24" si="0">+C18*E18</f>
        <v>180000</v>
      </c>
    </row>
    <row r="19" spans="1:7">
      <c r="A19" s="87" t="str">
        <f>+MATERIALES!B15</f>
        <v>ANCLA DE NYLON 1/4" *2 1/4"</v>
      </c>
      <c r="B19" s="203" t="str">
        <f>+MATERIALES!C15</f>
        <v>UN</v>
      </c>
      <c r="C19" s="598">
        <f>+MATERIALES!D15</f>
        <v>180</v>
      </c>
      <c r="D19" s="599"/>
      <c r="E19" s="70">
        <v>6</v>
      </c>
      <c r="F19" s="71">
        <f t="shared" si="0"/>
        <v>1080</v>
      </c>
    </row>
    <row r="20" spans="1:7">
      <c r="A20" s="87"/>
      <c r="B20" s="69"/>
      <c r="C20" s="598"/>
      <c r="D20" s="599"/>
      <c r="E20" s="70"/>
      <c r="F20" s="71">
        <f t="shared" si="0"/>
        <v>0</v>
      </c>
    </row>
    <row r="21" spans="1:7">
      <c r="A21" s="87"/>
      <c r="B21" s="86"/>
      <c r="C21" s="598"/>
      <c r="D21" s="599"/>
      <c r="E21" s="70"/>
      <c r="F21" s="71">
        <f t="shared" si="0"/>
        <v>0</v>
      </c>
    </row>
    <row r="22" spans="1:7">
      <c r="A22" s="87"/>
      <c r="B22" s="69"/>
      <c r="C22" s="598"/>
      <c r="D22" s="599"/>
      <c r="E22" s="70"/>
      <c r="F22" s="71">
        <f t="shared" si="0"/>
        <v>0</v>
      </c>
      <c r="G22" s="25"/>
    </row>
    <row r="23" spans="1:7">
      <c r="A23" s="87"/>
      <c r="B23" s="86"/>
      <c r="C23" s="598"/>
      <c r="D23" s="599"/>
      <c r="E23" s="70"/>
      <c r="F23" s="71">
        <f t="shared" si="0"/>
        <v>0</v>
      </c>
    </row>
    <row r="24" spans="1:7">
      <c r="A24" s="87"/>
      <c r="B24" s="86"/>
      <c r="C24" s="598"/>
      <c r="D24" s="599"/>
      <c r="E24" s="70"/>
      <c r="F24" s="71">
        <f t="shared" si="0"/>
        <v>0</v>
      </c>
    </row>
    <row r="25" spans="1:7" ht="15" thickBot="1">
      <c r="A25" s="140"/>
      <c r="B25" s="145"/>
      <c r="C25" s="600"/>
      <c r="D25" s="601"/>
      <c r="E25" s="75" t="s">
        <v>10</v>
      </c>
      <c r="F25" s="76">
        <f>+ROUND(SUM(F18:F24),0)</f>
        <v>181080</v>
      </c>
    </row>
    <row r="26" spans="1:7" ht="15" thickBot="1">
      <c r="A26" s="134" t="s">
        <v>19</v>
      </c>
      <c r="B26" s="142"/>
      <c r="C26" s="143"/>
      <c r="D26" s="143"/>
      <c r="E26" s="143"/>
      <c r="F26" s="144"/>
    </row>
    <row r="27" spans="1:7" s="25" customFormat="1" ht="15" thickBot="1">
      <c r="A27" s="229" t="s">
        <v>20</v>
      </c>
      <c r="B27" s="137" t="s">
        <v>21</v>
      </c>
      <c r="C27" s="229" t="s">
        <v>22</v>
      </c>
      <c r="D27" s="137" t="s">
        <v>23</v>
      </c>
      <c r="E27" s="230" t="s">
        <v>8</v>
      </c>
      <c r="F27" s="137" t="s">
        <v>9</v>
      </c>
    </row>
    <row r="28" spans="1:7">
      <c r="A28" s="501" t="str">
        <f>+'COSTO REAL MANO DE OBRA'!B7</f>
        <v>CUADRILLA A</v>
      </c>
      <c r="B28" s="502">
        <f>+'COSTO REAL MANO DE OBRA'!D7</f>
        <v>68489</v>
      </c>
      <c r="C28" s="503">
        <f>'COSTO REAL MANO DE OBRA'!E10</f>
        <v>0.75</v>
      </c>
      <c r="D28" s="504">
        <f>+'COSTO REAL MANO DE OBRA'!F7</f>
        <v>119855.75</v>
      </c>
      <c r="E28" s="505">
        <v>0.16</v>
      </c>
      <c r="F28" s="506">
        <f>IF(D28&gt;0,(D28*E28),0)</f>
        <v>19176.920000000002</v>
      </c>
    </row>
    <row r="29" spans="1:7">
      <c r="A29" s="165"/>
      <c r="B29" s="177"/>
      <c r="C29" s="178"/>
      <c r="D29" s="179"/>
      <c r="E29" s="180"/>
      <c r="F29" s="71">
        <f>IF(D29&gt;0,(D29/E29),0)</f>
        <v>0</v>
      </c>
    </row>
    <row r="30" spans="1:7">
      <c r="A30" s="87"/>
      <c r="B30" s="71"/>
      <c r="C30" s="148"/>
      <c r="D30" s="149"/>
      <c r="E30" s="150"/>
      <c r="F30" s="151">
        <f>IF(D30&gt;0,(D30/E30),0)</f>
        <v>0</v>
      </c>
    </row>
    <row r="31" spans="1:7">
      <c r="A31" s="87"/>
      <c r="B31" s="71"/>
      <c r="C31" s="148"/>
      <c r="D31" s="149"/>
      <c r="E31" s="150"/>
      <c r="F31" s="71">
        <f>IF(D31&gt;0,(D31/E31),0)</f>
        <v>0</v>
      </c>
    </row>
    <row r="32" spans="1:7" ht="15" thickBot="1">
      <c r="A32" s="140"/>
      <c r="B32" s="76"/>
      <c r="C32" s="152"/>
      <c r="D32" s="153"/>
      <c r="E32" s="75" t="s">
        <v>10</v>
      </c>
      <c r="F32" s="76">
        <f>ROUND(SUM(F28:F31),0)</f>
        <v>19177</v>
      </c>
    </row>
    <row r="33" spans="1:6" ht="15" thickBot="1">
      <c r="A33" s="602"/>
      <c r="B33" s="607" t="s">
        <v>25</v>
      </c>
      <c r="C33" s="608"/>
      <c r="D33" s="608"/>
      <c r="E33" s="609"/>
      <c r="F33" s="154">
        <f>+F32+F25+F15</f>
        <v>201907</v>
      </c>
    </row>
    <row r="34" spans="1:6" ht="15" thickBot="1">
      <c r="A34" s="603"/>
      <c r="B34" s="610" t="s">
        <v>26</v>
      </c>
      <c r="C34" s="611"/>
      <c r="D34" s="611"/>
      <c r="E34" s="611"/>
      <c r="F34" s="612"/>
    </row>
    <row r="35" spans="1:6">
      <c r="A35" s="604"/>
      <c r="B35" s="613" t="s">
        <v>27</v>
      </c>
      <c r="C35" s="614"/>
      <c r="D35" s="614"/>
      <c r="E35" s="155">
        <v>0.1</v>
      </c>
      <c r="F35" s="156">
        <f>+F33*E35</f>
        <v>20190.7</v>
      </c>
    </row>
    <row r="36" spans="1:6">
      <c r="A36" s="605"/>
      <c r="B36" s="615" t="s">
        <v>28</v>
      </c>
      <c r="C36" s="616"/>
      <c r="D36" s="616"/>
      <c r="E36" s="157">
        <v>0.05</v>
      </c>
      <c r="F36" s="139">
        <f>+F33*E36</f>
        <v>10095.35</v>
      </c>
    </row>
    <row r="37" spans="1:6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10095.35</v>
      </c>
    </row>
    <row r="38" spans="1:6" ht="15" thickBot="1">
      <c r="A38" s="605"/>
      <c r="B38" s="619" t="s">
        <v>30</v>
      </c>
      <c r="C38" s="620"/>
      <c r="D38" s="620"/>
      <c r="E38" s="621"/>
      <c r="F38" s="154">
        <f>SUM(F35:F37)</f>
        <v>40381.4</v>
      </c>
    </row>
    <row r="39" spans="1:6" ht="16.2" thickBot="1">
      <c r="A39" s="606"/>
      <c r="B39" s="619" t="s">
        <v>31</v>
      </c>
      <c r="C39" s="620"/>
      <c r="D39" s="620"/>
      <c r="E39" s="621"/>
      <c r="F39" s="160">
        <f>+ROUND(SUM(F33+F38),0)</f>
        <v>242288</v>
      </c>
    </row>
    <row r="43" spans="1:6">
      <c r="B43" s="55"/>
      <c r="C43" s="55"/>
    </row>
    <row r="44" spans="1:6">
      <c r="B44" s="55"/>
      <c r="C44" s="55"/>
    </row>
    <row r="46" spans="1:6">
      <c r="B46" s="55"/>
    </row>
    <row r="47" spans="1:6">
      <c r="B47" s="55"/>
    </row>
    <row r="49" spans="2:2">
      <c r="B49" s="55"/>
    </row>
    <row r="58" spans="2:2">
      <c r="B58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</sheetData>
  <mergeCells count="28">
    <mergeCell ref="C10:D10"/>
    <mergeCell ref="A1:F2"/>
    <mergeCell ref="B4:F4"/>
    <mergeCell ref="C7:D7"/>
    <mergeCell ref="C8:D8"/>
    <mergeCell ref="C9:D9"/>
    <mergeCell ref="C23:D23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C22:D22"/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92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HF r:id="rId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2"/>
  <sheetViews>
    <sheetView view="pageBreakPreview" topLeftCell="A10" zoomScaleNormal="100" zoomScaleSheetLayoutView="100" workbookViewId="0">
      <selection activeCell="B24" sqref="B24"/>
    </sheetView>
  </sheetViews>
  <sheetFormatPr baseColWidth="10" defaultRowHeight="14.4"/>
  <cols>
    <col min="1" max="1" width="27.44140625" bestFit="1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7" s="1" customFormat="1" ht="15" customHeight="1">
      <c r="A1" s="585" t="s">
        <v>0</v>
      </c>
      <c r="B1" s="586"/>
      <c r="C1" s="586"/>
      <c r="D1" s="586"/>
      <c r="E1" s="586"/>
      <c r="F1" s="587"/>
    </row>
    <row r="2" spans="1:7" s="1" customFormat="1" ht="15.75" customHeight="1" thickBot="1">
      <c r="A2" s="588"/>
      <c r="B2" s="589"/>
      <c r="C2" s="589"/>
      <c r="D2" s="589"/>
      <c r="E2" s="589"/>
      <c r="F2" s="590"/>
    </row>
    <row r="3" spans="1:7" ht="15" thickBot="1">
      <c r="A3" s="2" t="s">
        <v>1</v>
      </c>
      <c r="B3" s="3">
        <f>+PRESUPUESTO!A70</f>
        <v>12.02</v>
      </c>
      <c r="C3" s="4"/>
      <c r="D3" s="5"/>
      <c r="E3" s="6" t="s">
        <v>2</v>
      </c>
      <c r="F3" s="7" t="str">
        <f>+PRESUPUESTO!C70</f>
        <v>ML</v>
      </c>
    </row>
    <row r="4" spans="1:7" s="9" customFormat="1" ht="47.25" customHeight="1" thickBot="1">
      <c r="A4" s="8" t="s">
        <v>3</v>
      </c>
      <c r="B4" s="594" t="str">
        <f>+PRESUPUESTO!B70</f>
        <v>BARANDA METALICA PUNTO FIJO</v>
      </c>
      <c r="C4" s="594"/>
      <c r="D4" s="594"/>
      <c r="E4" s="594"/>
      <c r="F4" s="595"/>
    </row>
    <row r="5" spans="1:7" ht="15" thickBot="1">
      <c r="A5" s="10"/>
      <c r="B5" s="11"/>
      <c r="C5" s="11"/>
      <c r="D5" s="11"/>
      <c r="E5" s="11"/>
      <c r="F5" s="12"/>
    </row>
    <row r="6" spans="1:7" ht="15" thickBot="1">
      <c r="A6" s="134" t="s">
        <v>4</v>
      </c>
      <c r="B6" s="135"/>
      <c r="C6" s="135"/>
      <c r="D6" s="135"/>
      <c r="E6" s="135"/>
      <c r="F6" s="136"/>
    </row>
    <row r="7" spans="1:7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7">
      <c r="A8" s="87" t="s">
        <v>32</v>
      </c>
      <c r="B8" s="86" t="s">
        <v>33</v>
      </c>
      <c r="C8" s="598">
        <v>1455.8</v>
      </c>
      <c r="D8" s="599"/>
      <c r="E8" s="138">
        <v>1</v>
      </c>
      <c r="F8" s="156">
        <f>IF(C8&gt;0,(C8*E8),0)</f>
        <v>1455.8</v>
      </c>
    </row>
    <row r="9" spans="1:7">
      <c r="A9" s="165"/>
      <c r="B9" s="170"/>
      <c r="C9" s="629"/>
      <c r="D9" s="630"/>
      <c r="E9" s="171"/>
      <c r="F9" s="172">
        <f>IF(C9&gt;0,(C9*E9),0)</f>
        <v>0</v>
      </c>
    </row>
    <row r="10" spans="1:7">
      <c r="A10" s="87"/>
      <c r="B10" s="86"/>
      <c r="C10" s="598"/>
      <c r="D10" s="599"/>
      <c r="E10" s="138"/>
      <c r="F10" s="139">
        <f>IF(C10&gt;0,(C10/E10),0)</f>
        <v>0</v>
      </c>
    </row>
    <row r="11" spans="1:7">
      <c r="A11" s="87"/>
      <c r="B11" s="86"/>
      <c r="C11" s="598"/>
      <c r="D11" s="599"/>
      <c r="E11" s="138"/>
      <c r="F11" s="139">
        <f>IF(C11&gt;0,(C11/E11),0)</f>
        <v>0</v>
      </c>
    </row>
    <row r="12" spans="1:7">
      <c r="A12" s="87"/>
      <c r="B12" s="86"/>
      <c r="C12" s="598"/>
      <c r="D12" s="599"/>
      <c r="E12" s="138"/>
      <c r="F12" s="139">
        <f>IF(C12&gt;0,(C12/E12),0)</f>
        <v>0</v>
      </c>
      <c r="G12" s="25"/>
    </row>
    <row r="13" spans="1:7">
      <c r="A13" s="87"/>
      <c r="B13" s="86"/>
      <c r="C13" s="598"/>
      <c r="D13" s="599"/>
      <c r="E13" s="138"/>
      <c r="F13" s="139">
        <f>IF(C13&gt;0,(C13/E13),0)</f>
        <v>0</v>
      </c>
    </row>
    <row r="14" spans="1:7">
      <c r="A14" s="87"/>
      <c r="B14" s="69"/>
      <c r="C14" s="598"/>
      <c r="D14" s="599"/>
      <c r="E14" s="138"/>
      <c r="F14" s="139">
        <f>IF(C14&gt;0,(C14/E14),0)</f>
        <v>0</v>
      </c>
    </row>
    <row r="15" spans="1:7" ht="15" thickBot="1">
      <c r="A15" s="140"/>
      <c r="B15" s="141"/>
      <c r="C15" s="600"/>
      <c r="D15" s="601"/>
      <c r="E15" s="75" t="s">
        <v>10</v>
      </c>
      <c r="F15" s="76">
        <f>SUM(F8:F14)</f>
        <v>1455.8</v>
      </c>
    </row>
    <row r="16" spans="1:7" ht="15" thickBot="1">
      <c r="A16" s="134" t="s">
        <v>11</v>
      </c>
      <c r="B16" s="142"/>
      <c r="C16" s="143"/>
      <c r="D16" s="143"/>
      <c r="E16" s="143"/>
      <c r="F16" s="144"/>
    </row>
    <row r="17" spans="1:7" ht="15" thickBot="1">
      <c r="A17" s="229" t="s">
        <v>5</v>
      </c>
      <c r="B17" s="137" t="s">
        <v>2</v>
      </c>
      <c r="C17" s="610" t="s">
        <v>12</v>
      </c>
      <c r="D17" s="612"/>
      <c r="E17" s="230" t="s">
        <v>13</v>
      </c>
      <c r="F17" s="137" t="s">
        <v>9</v>
      </c>
    </row>
    <row r="18" spans="1:7">
      <c r="A18" s="85" t="str">
        <f>+MATERIALES!B22</f>
        <v>BARANDA METALICA</v>
      </c>
      <c r="B18" s="197" t="str">
        <f>+MATERIALES!C22</f>
        <v>UN</v>
      </c>
      <c r="C18" s="624">
        <f>+MATERIALES!D22</f>
        <v>51800</v>
      </c>
      <c r="D18" s="625"/>
      <c r="E18" s="67">
        <v>1</v>
      </c>
      <c r="F18" s="68">
        <f t="shared" ref="F18:F24" si="0">+C18*E18</f>
        <v>51800</v>
      </c>
    </row>
    <row r="19" spans="1:7">
      <c r="A19" s="87" t="str">
        <f>+MATERIALES!B15</f>
        <v>ANCLA DE NYLON 1/4" *2 1/4"</v>
      </c>
      <c r="B19" s="203" t="str">
        <f>+MATERIALES!C15</f>
        <v>UN</v>
      </c>
      <c r="C19" s="598">
        <f>+MATERIALES!D15</f>
        <v>180</v>
      </c>
      <c r="D19" s="599"/>
      <c r="E19" s="70">
        <v>4</v>
      </c>
      <c r="F19" s="71">
        <f t="shared" si="0"/>
        <v>720</v>
      </c>
    </row>
    <row r="20" spans="1:7">
      <c r="A20" s="87"/>
      <c r="B20" s="69"/>
      <c r="C20" s="598"/>
      <c r="D20" s="599"/>
      <c r="E20" s="70"/>
      <c r="F20" s="71">
        <f t="shared" si="0"/>
        <v>0</v>
      </c>
    </row>
    <row r="21" spans="1:7">
      <c r="A21" s="87"/>
      <c r="B21" s="86"/>
      <c r="C21" s="598"/>
      <c r="D21" s="599"/>
      <c r="E21" s="70"/>
      <c r="F21" s="71">
        <f t="shared" si="0"/>
        <v>0</v>
      </c>
    </row>
    <row r="22" spans="1:7">
      <c r="A22" s="87"/>
      <c r="B22" s="69"/>
      <c r="C22" s="598"/>
      <c r="D22" s="599"/>
      <c r="E22" s="70"/>
      <c r="F22" s="71">
        <f t="shared" si="0"/>
        <v>0</v>
      </c>
      <c r="G22" s="25"/>
    </row>
    <row r="23" spans="1:7">
      <c r="A23" s="87"/>
      <c r="B23" s="86"/>
      <c r="C23" s="598"/>
      <c r="D23" s="599"/>
      <c r="E23" s="70"/>
      <c r="F23" s="71">
        <f t="shared" si="0"/>
        <v>0</v>
      </c>
    </row>
    <row r="24" spans="1:7">
      <c r="A24" s="87"/>
      <c r="B24" s="86"/>
      <c r="C24" s="598"/>
      <c r="D24" s="599"/>
      <c r="E24" s="70"/>
      <c r="F24" s="71">
        <f t="shared" si="0"/>
        <v>0</v>
      </c>
    </row>
    <row r="25" spans="1:7" ht="15" thickBot="1">
      <c r="A25" s="140"/>
      <c r="B25" s="145"/>
      <c r="C25" s="600"/>
      <c r="D25" s="601"/>
      <c r="E25" s="75" t="s">
        <v>10</v>
      </c>
      <c r="F25" s="76">
        <f>+ROUND(SUM(F18:F24),0)</f>
        <v>52520</v>
      </c>
    </row>
    <row r="26" spans="1:7" ht="15" thickBot="1">
      <c r="A26" s="134" t="s">
        <v>19</v>
      </c>
      <c r="B26" s="142"/>
      <c r="C26" s="143"/>
      <c r="D26" s="143"/>
      <c r="E26" s="143"/>
      <c r="F26" s="144"/>
    </row>
    <row r="27" spans="1:7" s="25" customFormat="1" ht="15" thickBot="1">
      <c r="A27" s="229" t="s">
        <v>20</v>
      </c>
      <c r="B27" s="137" t="s">
        <v>21</v>
      </c>
      <c r="C27" s="229" t="s">
        <v>22</v>
      </c>
      <c r="D27" s="137" t="s">
        <v>23</v>
      </c>
      <c r="E27" s="230" t="s">
        <v>8</v>
      </c>
      <c r="F27" s="137" t="s">
        <v>9</v>
      </c>
    </row>
    <row r="28" spans="1:7">
      <c r="A28" s="501" t="str">
        <f>+'COSTO REAL MANO DE OBRA'!B7</f>
        <v>CUADRILLA A</v>
      </c>
      <c r="B28" s="502">
        <f>+'COSTO REAL MANO DE OBRA'!D7</f>
        <v>68489</v>
      </c>
      <c r="C28" s="503">
        <f>'COSTO REAL MANO DE OBRA'!E10</f>
        <v>0.75</v>
      </c>
      <c r="D28" s="504">
        <f>+'COSTO REAL MANO DE OBRA'!F7</f>
        <v>119855.75</v>
      </c>
      <c r="E28" s="505">
        <v>7.5999999999999998E-2</v>
      </c>
      <c r="F28" s="506">
        <f>IF(D28&gt;0,(D28*E28),0)</f>
        <v>9109.0370000000003</v>
      </c>
    </row>
    <row r="29" spans="1:7">
      <c r="A29" s="165"/>
      <c r="B29" s="177"/>
      <c r="C29" s="178"/>
      <c r="D29" s="179"/>
      <c r="E29" s="180"/>
      <c r="F29" s="71">
        <f>IF(D29&gt;0,(D29/E29),0)</f>
        <v>0</v>
      </c>
    </row>
    <row r="30" spans="1:7">
      <c r="A30" s="87"/>
      <c r="B30" s="71"/>
      <c r="C30" s="148"/>
      <c r="D30" s="149"/>
      <c r="E30" s="150"/>
      <c r="F30" s="151">
        <f>IF(D30&gt;0,(D30/E30),0)</f>
        <v>0</v>
      </c>
    </row>
    <row r="31" spans="1:7">
      <c r="A31" s="87"/>
      <c r="B31" s="71"/>
      <c r="C31" s="148"/>
      <c r="D31" s="149"/>
      <c r="E31" s="150"/>
      <c r="F31" s="71">
        <f>IF(D31&gt;0,(D31/E31),0)</f>
        <v>0</v>
      </c>
    </row>
    <row r="32" spans="1:7" ht="15" thickBot="1">
      <c r="A32" s="140"/>
      <c r="B32" s="76"/>
      <c r="C32" s="152"/>
      <c r="D32" s="153"/>
      <c r="E32" s="75" t="s">
        <v>10</v>
      </c>
      <c r="F32" s="76">
        <f>ROUND(SUM(F28:F31),0)</f>
        <v>9109</v>
      </c>
    </row>
    <row r="33" spans="1:6" ht="15" thickBot="1">
      <c r="A33" s="602"/>
      <c r="B33" s="607" t="s">
        <v>25</v>
      </c>
      <c r="C33" s="608"/>
      <c r="D33" s="608"/>
      <c r="E33" s="609"/>
      <c r="F33" s="154">
        <f>+F32+F25+F15</f>
        <v>63084.800000000003</v>
      </c>
    </row>
    <row r="34" spans="1:6" ht="15" thickBot="1">
      <c r="A34" s="603"/>
      <c r="B34" s="610" t="s">
        <v>26</v>
      </c>
      <c r="C34" s="611"/>
      <c r="D34" s="611"/>
      <c r="E34" s="611"/>
      <c r="F34" s="612"/>
    </row>
    <row r="35" spans="1:6">
      <c r="A35" s="604"/>
      <c r="B35" s="613" t="s">
        <v>27</v>
      </c>
      <c r="C35" s="614"/>
      <c r="D35" s="614"/>
      <c r="E35" s="155">
        <v>0.1</v>
      </c>
      <c r="F35" s="156">
        <f>+F33*E35</f>
        <v>6308.4800000000005</v>
      </c>
    </row>
    <row r="36" spans="1:6">
      <c r="A36" s="605"/>
      <c r="B36" s="615" t="s">
        <v>28</v>
      </c>
      <c r="C36" s="616"/>
      <c r="D36" s="616"/>
      <c r="E36" s="157">
        <v>0.05</v>
      </c>
      <c r="F36" s="139">
        <f>+F33*E36</f>
        <v>3154.2400000000002</v>
      </c>
    </row>
    <row r="37" spans="1:6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3154.2400000000002</v>
      </c>
    </row>
    <row r="38" spans="1:6" ht="15" thickBot="1">
      <c r="A38" s="605"/>
      <c r="B38" s="619" t="s">
        <v>30</v>
      </c>
      <c r="C38" s="620"/>
      <c r="D38" s="620"/>
      <c r="E38" s="621"/>
      <c r="F38" s="154">
        <f>SUM(F35:F37)</f>
        <v>12616.960000000001</v>
      </c>
    </row>
    <row r="39" spans="1:6" ht="16.2" thickBot="1">
      <c r="A39" s="606"/>
      <c r="B39" s="619" t="s">
        <v>31</v>
      </c>
      <c r="C39" s="620"/>
      <c r="D39" s="620"/>
      <c r="E39" s="621"/>
      <c r="F39" s="160">
        <f>+ROUND(SUM(F33+F38),0)</f>
        <v>75702</v>
      </c>
    </row>
    <row r="43" spans="1:6">
      <c r="B43" s="55"/>
      <c r="C43" s="55"/>
    </row>
    <row r="44" spans="1:6">
      <c r="B44" s="55"/>
      <c r="C44" s="55"/>
    </row>
    <row r="46" spans="1:6">
      <c r="B46" s="55"/>
    </row>
    <row r="47" spans="1:6">
      <c r="B47" s="55"/>
    </row>
    <row r="49" spans="2:2">
      <c r="B49" s="55"/>
    </row>
    <row r="58" spans="2:2">
      <c r="B58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</sheetData>
  <mergeCells count="28">
    <mergeCell ref="C10:D10"/>
    <mergeCell ref="A1:F2"/>
    <mergeCell ref="B4:F4"/>
    <mergeCell ref="C7:D7"/>
    <mergeCell ref="C8:D8"/>
    <mergeCell ref="C9:D9"/>
    <mergeCell ref="C23:D23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C22:D22"/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93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61"/>
  <sheetViews>
    <sheetView view="pageBreakPreview" topLeftCell="A7" zoomScaleNormal="100" zoomScaleSheetLayoutView="100" workbookViewId="0">
      <selection activeCell="B24" sqref="B24"/>
    </sheetView>
  </sheetViews>
  <sheetFormatPr baseColWidth="10" defaultRowHeight="14.4"/>
  <cols>
    <col min="1" max="1" width="32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9" s="1" customFormat="1" ht="15" customHeight="1">
      <c r="A1" s="585" t="s">
        <v>0</v>
      </c>
      <c r="B1" s="586"/>
      <c r="C1" s="586"/>
      <c r="D1" s="586"/>
      <c r="E1" s="586"/>
      <c r="F1" s="587"/>
    </row>
    <row r="2" spans="1:9" s="1" customFormat="1" ht="15.75" customHeight="1" thickBot="1">
      <c r="A2" s="588"/>
      <c r="B2" s="589"/>
      <c r="C2" s="589"/>
      <c r="D2" s="589"/>
      <c r="E2" s="589"/>
      <c r="F2" s="590"/>
    </row>
    <row r="3" spans="1:9" ht="15" thickBot="1">
      <c r="A3" s="2" t="s">
        <v>1</v>
      </c>
      <c r="B3" s="3">
        <f>PRESUPUESTO!A16</f>
        <v>2.02</v>
      </c>
      <c r="C3" s="4"/>
      <c r="D3" s="5"/>
      <c r="E3" s="6" t="s">
        <v>2</v>
      </c>
      <c r="F3" s="7" t="str">
        <f>PRESUPUESTO!C16</f>
        <v>GLB</v>
      </c>
    </row>
    <row r="4" spans="1:9" s="9" customFormat="1" ht="47.25" customHeight="1" thickBot="1">
      <c r="A4" s="8" t="s">
        <v>3</v>
      </c>
      <c r="B4" s="594" t="str">
        <f>PRESUPUESTO!B16</f>
        <v>CAMPAMENTO 18 MT2</v>
      </c>
      <c r="C4" s="594"/>
      <c r="D4" s="594"/>
      <c r="E4" s="594"/>
      <c r="F4" s="595"/>
    </row>
    <row r="5" spans="1:9" ht="15" thickBot="1">
      <c r="A5" s="10"/>
      <c r="B5" s="11"/>
      <c r="C5" s="11"/>
      <c r="D5" s="11"/>
      <c r="E5" s="11"/>
      <c r="F5" s="12"/>
    </row>
    <row r="6" spans="1:9" ht="15" thickBot="1">
      <c r="A6" s="13" t="s">
        <v>4</v>
      </c>
      <c r="B6" s="14"/>
      <c r="C6" s="14"/>
      <c r="D6" s="14"/>
      <c r="E6" s="14"/>
      <c r="F6" s="15"/>
    </row>
    <row r="7" spans="1:9" ht="15" thickBot="1">
      <c r="A7" s="226" t="s">
        <v>5</v>
      </c>
      <c r="B7" s="16" t="s">
        <v>6</v>
      </c>
      <c r="C7" s="569" t="s">
        <v>7</v>
      </c>
      <c r="D7" s="571"/>
      <c r="E7" s="227" t="s">
        <v>8</v>
      </c>
      <c r="F7" s="16" t="s">
        <v>9</v>
      </c>
    </row>
    <row r="8" spans="1:9">
      <c r="A8" s="21" t="str">
        <f>EQUIPOS!B12</f>
        <v>HERRAMIENTA MENOR</v>
      </c>
      <c r="B8" s="189" t="str">
        <f>EQUIPOS!C12</f>
        <v>HERRAMIENTA</v>
      </c>
      <c r="C8" s="557">
        <v>65037</v>
      </c>
      <c r="D8" s="558"/>
      <c r="E8" s="23">
        <v>0.1</v>
      </c>
      <c r="F8" s="24">
        <f>IF(C8&gt;0,(C8*E8),0)</f>
        <v>6503.7000000000007</v>
      </c>
    </row>
    <row r="9" spans="1:9">
      <c r="A9" s="21"/>
      <c r="B9" s="22"/>
      <c r="C9" s="557"/>
      <c r="D9" s="558"/>
      <c r="E9" s="23"/>
      <c r="F9" s="24">
        <f t="shared" ref="F9:F11" si="0">IF(C9&gt;0,(C9/E9),0)</f>
        <v>0</v>
      </c>
      <c r="G9" s="25"/>
    </row>
    <row r="10" spans="1:9">
      <c r="A10" s="21"/>
      <c r="B10" s="22"/>
      <c r="C10" s="557"/>
      <c r="D10" s="558"/>
      <c r="E10" s="23"/>
      <c r="F10" s="24">
        <f t="shared" si="0"/>
        <v>0</v>
      </c>
    </row>
    <row r="11" spans="1:9">
      <c r="A11" s="21"/>
      <c r="B11" s="26"/>
      <c r="C11" s="557"/>
      <c r="D11" s="558"/>
      <c r="E11" s="23"/>
      <c r="F11" s="24">
        <f t="shared" si="0"/>
        <v>0</v>
      </c>
    </row>
    <row r="12" spans="1:9" ht="15" thickBot="1">
      <c r="A12" s="27"/>
      <c r="B12" s="28"/>
      <c r="C12" s="559"/>
      <c r="D12" s="560"/>
      <c r="E12" s="29" t="s">
        <v>10</v>
      </c>
      <c r="F12" s="30">
        <f>SUM(F8:F11)</f>
        <v>6503.7000000000007</v>
      </c>
    </row>
    <row r="13" spans="1:9" ht="15" thickBot="1">
      <c r="A13" s="13" t="s">
        <v>11</v>
      </c>
      <c r="B13" s="31"/>
      <c r="C13" s="32"/>
      <c r="D13" s="32"/>
      <c r="E13" s="32"/>
      <c r="F13" s="33"/>
    </row>
    <row r="14" spans="1:9" ht="15" thickBot="1">
      <c r="A14" s="226" t="s">
        <v>5</v>
      </c>
      <c r="B14" s="16" t="s">
        <v>2</v>
      </c>
      <c r="C14" s="569" t="s">
        <v>12</v>
      </c>
      <c r="D14" s="571"/>
      <c r="E14" s="227" t="s">
        <v>13</v>
      </c>
      <c r="F14" s="16" t="s">
        <v>9</v>
      </c>
    </row>
    <row r="15" spans="1:9">
      <c r="A15" s="17" t="str">
        <f>MATERIALES!B$24</f>
        <v>BASE GRANULAR</v>
      </c>
      <c r="B15" s="34" t="str">
        <f>MATERIALES!C24</f>
        <v>M3</v>
      </c>
      <c r="C15" s="581">
        <f>MATERIALES!D24</f>
        <v>35750</v>
      </c>
      <c r="D15" s="582"/>
      <c r="E15" s="35">
        <v>2.34</v>
      </c>
      <c r="F15" s="36">
        <f t="shared" ref="F15:F24" si="1">+C15*E15</f>
        <v>83655</v>
      </c>
      <c r="H15" s="132">
        <f>+I22</f>
        <v>20.650000000000002</v>
      </c>
      <c r="I15" s="132">
        <f>+E15/H15</f>
        <v>0.11331719128329296</v>
      </c>
    </row>
    <row r="16" spans="1:9">
      <c r="A16" s="21" t="str">
        <f>MATERIALES!B27</f>
        <v>BISAGRA GATO OMEGA 3"</v>
      </c>
      <c r="B16" s="26" t="str">
        <f>MATERIALES!C27</f>
        <v>UN</v>
      </c>
      <c r="C16" s="557">
        <f>MATERIALES!D27</f>
        <v>1400</v>
      </c>
      <c r="D16" s="558"/>
      <c r="E16" s="37">
        <v>6</v>
      </c>
      <c r="F16" s="38">
        <f t="shared" si="1"/>
        <v>8400</v>
      </c>
      <c r="H16" s="132"/>
      <c r="I16" s="132"/>
    </row>
    <row r="17" spans="1:9">
      <c r="A17" s="21" t="str">
        <f>MATERIALES!B66</f>
        <v>GANCHO TEJA ETERNIT 55 MM</v>
      </c>
      <c r="B17" s="26" t="str">
        <f>MATERIALES!C66</f>
        <v>UN</v>
      </c>
      <c r="C17" s="557">
        <f>MATERIALES!D66</f>
        <v>180</v>
      </c>
      <c r="D17" s="558"/>
      <c r="E17" s="37">
        <v>28</v>
      </c>
      <c r="F17" s="38">
        <f>+C17*E17</f>
        <v>5040</v>
      </c>
      <c r="H17" s="132">
        <f>+I22</f>
        <v>20.650000000000002</v>
      </c>
      <c r="I17" s="132"/>
    </row>
    <row r="18" spans="1:9" s="59" customFormat="1">
      <c r="A18" s="56" t="str">
        <f>MATERIALES!B94</f>
        <v>PORTACANDADO GATO SIMPLE 3"</v>
      </c>
      <c r="B18" s="232" t="str">
        <f>MATERIALES!C94</f>
        <v>UN</v>
      </c>
      <c r="C18" s="596">
        <f>MATERIALES!D94</f>
        <v>8096</v>
      </c>
      <c r="D18" s="597"/>
      <c r="E18" s="57">
        <v>2</v>
      </c>
      <c r="F18" s="58">
        <f>+C18*E18</f>
        <v>16192</v>
      </c>
      <c r="H18" s="133"/>
      <c r="I18" s="133"/>
    </row>
    <row r="19" spans="1:9">
      <c r="A19" s="21" t="str">
        <f>MATERIALES!B98</f>
        <v>PUNTILLA CON CABEZA 2"</v>
      </c>
      <c r="B19" s="26" t="str">
        <f>MATERIALES!C98</f>
        <v>LB</v>
      </c>
      <c r="C19" s="557">
        <f>MATERIALES!D98</f>
        <v>1600</v>
      </c>
      <c r="D19" s="558"/>
      <c r="E19" s="37">
        <v>4</v>
      </c>
      <c r="F19" s="38">
        <f t="shared" si="1"/>
        <v>6400</v>
      </c>
      <c r="H19" s="132"/>
      <c r="I19" s="132"/>
    </row>
    <row r="20" spans="1:9">
      <c r="A20" s="60" t="str">
        <f>MATERIALES!B100</f>
        <v>RECEBO COMUN</v>
      </c>
      <c r="B20" s="232" t="str">
        <f>MATERIALES!C100</f>
        <v>M3</v>
      </c>
      <c r="C20" s="596">
        <f>MATERIALES!D100</f>
        <v>30000</v>
      </c>
      <c r="D20" s="597"/>
      <c r="E20" s="37">
        <v>2.34</v>
      </c>
      <c r="F20" s="38">
        <f t="shared" si="1"/>
        <v>70200</v>
      </c>
      <c r="H20" s="132"/>
      <c r="I20" s="132"/>
    </row>
    <row r="21" spans="1:9">
      <c r="A21" s="21" t="str">
        <f>MATERIALES!B117</f>
        <v>TABLA CHAPA ORDINARIO 0,30</v>
      </c>
      <c r="B21" s="22" t="str">
        <f>MATERIALES!C117</f>
        <v>UN</v>
      </c>
      <c r="C21" s="557">
        <f>MATERIALES!D117</f>
        <v>6900</v>
      </c>
      <c r="D21" s="558"/>
      <c r="E21" s="37">
        <v>159</v>
      </c>
      <c r="F21" s="38">
        <f t="shared" si="1"/>
        <v>1097100</v>
      </c>
      <c r="G21" s="25"/>
      <c r="H21" s="132"/>
      <c r="I21" s="132"/>
    </row>
    <row r="22" spans="1:9">
      <c r="A22" s="21" t="str">
        <f>MATERIALES!B126</f>
        <v>TEJA No 6 FIBROCEMENTO</v>
      </c>
      <c r="B22" s="22" t="str">
        <f>MATERIALES!C126</f>
        <v>UN</v>
      </c>
      <c r="C22" s="557">
        <f>MATERIALES!D126</f>
        <v>22000</v>
      </c>
      <c r="D22" s="558"/>
      <c r="E22" s="37">
        <v>14</v>
      </c>
      <c r="F22" s="38">
        <f t="shared" si="1"/>
        <v>308000</v>
      </c>
      <c r="H22" s="132">
        <v>1.4750000000000001</v>
      </c>
      <c r="I22" s="132">
        <f>+H22*E22</f>
        <v>20.650000000000002</v>
      </c>
    </row>
    <row r="23" spans="1:9">
      <c r="A23" s="21" t="str">
        <f>MATERIALES!B156</f>
        <v>VARA DE CLAVO</v>
      </c>
      <c r="B23" s="26" t="str">
        <f>MATERIALES!C156</f>
        <v>ML</v>
      </c>
      <c r="C23" s="557">
        <f>MATERIALES!D156</f>
        <v>7850</v>
      </c>
      <c r="D23" s="558"/>
      <c r="E23" s="37">
        <v>22.1</v>
      </c>
      <c r="F23" s="38">
        <f t="shared" si="1"/>
        <v>173485</v>
      </c>
      <c r="H23" s="132"/>
      <c r="I23" s="132"/>
    </row>
    <row r="24" spans="1:9">
      <c r="A24" s="21" t="str">
        <f>MATERIALES!B21</f>
        <v>BAÑO CABINA SENCILLO FLUSHING</v>
      </c>
      <c r="B24" s="188" t="str">
        <f>MATERIALES!C21</f>
        <v>UN</v>
      </c>
      <c r="C24" s="557">
        <f>MATERIALES!D21</f>
        <v>3850000</v>
      </c>
      <c r="D24" s="558"/>
      <c r="E24" s="37">
        <v>2</v>
      </c>
      <c r="F24" s="38">
        <f t="shared" si="1"/>
        <v>7700000</v>
      </c>
    </row>
    <row r="25" spans="1:9" ht="15" thickBot="1">
      <c r="A25" s="27"/>
      <c r="B25" s="39"/>
      <c r="C25" s="559"/>
      <c r="D25" s="560"/>
      <c r="E25" s="29" t="s">
        <v>10</v>
      </c>
      <c r="F25" s="30">
        <f>+ROUND(SUM(F15:F24),0)</f>
        <v>9468472</v>
      </c>
    </row>
    <row r="26" spans="1:9" ht="15" thickBot="1">
      <c r="A26" s="13" t="s">
        <v>19</v>
      </c>
      <c r="B26" s="32"/>
      <c r="C26" s="32"/>
      <c r="D26" s="32"/>
      <c r="E26" s="32"/>
      <c r="F26" s="33"/>
    </row>
    <row r="27" spans="1:9" s="25" customFormat="1" ht="15" thickBot="1">
      <c r="A27" s="226" t="s">
        <v>20</v>
      </c>
      <c r="B27" s="16" t="s">
        <v>21</v>
      </c>
      <c r="C27" s="226" t="s">
        <v>22</v>
      </c>
      <c r="D27" s="16" t="s">
        <v>23</v>
      </c>
      <c r="E27" s="227" t="s">
        <v>8</v>
      </c>
      <c r="F27" s="16" t="s">
        <v>9</v>
      </c>
    </row>
    <row r="28" spans="1:9">
      <c r="A28" s="522" t="str">
        <f>'COSTO REAL MANO DE OBRA'!B7</f>
        <v>CUADRILLA A</v>
      </c>
      <c r="B28" s="523">
        <f>'COSTO REAL MANO DE OBRA'!D7</f>
        <v>68489</v>
      </c>
      <c r="C28" s="524">
        <f>'COSTO REAL MANO DE OBRA'!E7</f>
        <v>0.75</v>
      </c>
      <c r="D28" s="523">
        <f>'COSTO REAL MANO DE OBRA'!F7</f>
        <v>119855.75</v>
      </c>
      <c r="E28" s="514">
        <v>3</v>
      </c>
      <c r="F28" s="515">
        <f>IF(D28&gt;0,(D28*E28),0)</f>
        <v>359567.25</v>
      </c>
    </row>
    <row r="29" spans="1:9">
      <c r="A29" s="21"/>
      <c r="B29" s="38"/>
      <c r="C29" s="42"/>
      <c r="D29" s="43"/>
      <c r="E29" s="44"/>
      <c r="F29" s="38">
        <f>IF(D29&gt;0,(D29/E29),0)</f>
        <v>0</v>
      </c>
    </row>
    <row r="30" spans="1:9">
      <c r="A30" s="21"/>
      <c r="B30" s="38"/>
      <c r="C30" s="42"/>
      <c r="D30" s="43"/>
      <c r="E30" s="44"/>
      <c r="F30" s="45">
        <f>IF(D30&gt;0,(D30/E30),0)</f>
        <v>0</v>
      </c>
    </row>
    <row r="31" spans="1:9">
      <c r="A31" s="21"/>
      <c r="B31" s="38"/>
      <c r="C31" s="42"/>
      <c r="D31" s="43"/>
      <c r="E31" s="44"/>
      <c r="F31" s="38">
        <f>IF(D31&gt;0,(D31/E31),0)</f>
        <v>0</v>
      </c>
    </row>
    <row r="32" spans="1:9" ht="15" thickBot="1">
      <c r="A32" s="27"/>
      <c r="B32" s="30"/>
      <c r="C32" s="46"/>
      <c r="D32" s="47"/>
      <c r="E32" s="29" t="s">
        <v>10</v>
      </c>
      <c r="F32" s="30">
        <f>ROUND(SUM(F28:F31),0)</f>
        <v>359567</v>
      </c>
    </row>
    <row r="33" spans="1:6" ht="15" thickBot="1">
      <c r="A33" s="561"/>
      <c r="B33" s="566" t="s">
        <v>25</v>
      </c>
      <c r="C33" s="567"/>
      <c r="D33" s="567"/>
      <c r="E33" s="568"/>
      <c r="F33" s="48">
        <f>+F32+F25+F12</f>
        <v>9834542.6999999993</v>
      </c>
    </row>
    <row r="34" spans="1:6" ht="15" thickBot="1">
      <c r="A34" s="562"/>
      <c r="B34" s="569" t="s">
        <v>26</v>
      </c>
      <c r="C34" s="570"/>
      <c r="D34" s="570"/>
      <c r="E34" s="570"/>
      <c r="F34" s="571"/>
    </row>
    <row r="35" spans="1:6">
      <c r="A35" s="563"/>
      <c r="B35" s="572" t="s">
        <v>27</v>
      </c>
      <c r="C35" s="573"/>
      <c r="D35" s="573"/>
      <c r="E35" s="49">
        <v>0.1</v>
      </c>
      <c r="F35" s="50">
        <f>+F33*E35</f>
        <v>983454.27</v>
      </c>
    </row>
    <row r="36" spans="1:6">
      <c r="A36" s="564"/>
      <c r="B36" s="574" t="s">
        <v>28</v>
      </c>
      <c r="C36" s="575"/>
      <c r="D36" s="575"/>
      <c r="E36" s="51">
        <v>0.05</v>
      </c>
      <c r="F36" s="24">
        <f>+F33*E36</f>
        <v>491727.13500000001</v>
      </c>
    </row>
    <row r="37" spans="1:6" ht="15" thickBot="1">
      <c r="A37" s="564"/>
      <c r="B37" s="576" t="s">
        <v>29</v>
      </c>
      <c r="C37" s="577"/>
      <c r="D37" s="577"/>
      <c r="E37" s="52">
        <v>0.05</v>
      </c>
      <c r="F37" s="53">
        <f>+F33*E37</f>
        <v>491727.13500000001</v>
      </c>
    </row>
    <row r="38" spans="1:6" ht="15" thickBot="1">
      <c r="A38" s="564"/>
      <c r="B38" s="578" t="s">
        <v>30</v>
      </c>
      <c r="C38" s="579"/>
      <c r="D38" s="579"/>
      <c r="E38" s="580"/>
      <c r="F38" s="48">
        <f>SUM(F35:F37)</f>
        <v>1966908.54</v>
      </c>
    </row>
    <row r="39" spans="1:6" ht="16.2" thickBot="1">
      <c r="A39" s="565"/>
      <c r="B39" s="578" t="s">
        <v>31</v>
      </c>
      <c r="C39" s="579"/>
      <c r="D39" s="579"/>
      <c r="E39" s="580"/>
      <c r="F39" s="54">
        <f>+ROUND(SUM(F33+F38),0)</f>
        <v>11801451</v>
      </c>
    </row>
    <row r="40" spans="1:6">
      <c r="A40" s="1"/>
    </row>
    <row r="42" spans="1:6">
      <c r="B42" s="55"/>
      <c r="C42" s="55"/>
    </row>
    <row r="43" spans="1:6">
      <c r="B43" s="55"/>
      <c r="C43" s="55"/>
    </row>
    <row r="45" spans="1:6">
      <c r="B45" s="55"/>
    </row>
    <row r="46" spans="1:6">
      <c r="B46" s="55"/>
    </row>
    <row r="48" spans="1:6">
      <c r="B48" s="55"/>
    </row>
    <row r="57" spans="2:2">
      <c r="B57" s="55"/>
    </row>
    <row r="58" spans="2:2">
      <c r="B58" s="55"/>
    </row>
    <row r="59" spans="2:2">
      <c r="B59" s="55"/>
    </row>
    <row r="60" spans="2:2">
      <c r="B60" s="55"/>
    </row>
    <row r="61" spans="2:2">
      <c r="B61" s="55"/>
    </row>
  </sheetData>
  <mergeCells count="28">
    <mergeCell ref="A1:F2"/>
    <mergeCell ref="B4:F4"/>
    <mergeCell ref="C7:D7"/>
    <mergeCell ref="C8:D8"/>
    <mergeCell ref="C20:D20"/>
    <mergeCell ref="C9:D9"/>
    <mergeCell ref="C10:D10"/>
    <mergeCell ref="C11:D11"/>
    <mergeCell ref="C12:D12"/>
    <mergeCell ref="C14:D14"/>
    <mergeCell ref="C15:D15"/>
    <mergeCell ref="C16:D16"/>
    <mergeCell ref="C17:D17"/>
    <mergeCell ref="C18:D18"/>
    <mergeCell ref="C19:D19"/>
    <mergeCell ref="A33:A39"/>
    <mergeCell ref="B33:E33"/>
    <mergeCell ref="B34:F34"/>
    <mergeCell ref="B35:D35"/>
    <mergeCell ref="B36:D36"/>
    <mergeCell ref="B37:D37"/>
    <mergeCell ref="B38:E38"/>
    <mergeCell ref="B39:E39"/>
    <mergeCell ref="C21:D21"/>
    <mergeCell ref="C22:D22"/>
    <mergeCell ref="C23:D23"/>
    <mergeCell ref="C24:D24"/>
    <mergeCell ref="C25:D25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89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HF r:id="rId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2"/>
  <sheetViews>
    <sheetView view="pageBreakPreview" topLeftCell="A10" zoomScaleNormal="100" zoomScaleSheetLayoutView="100" workbookViewId="0">
      <selection activeCell="B24" sqref="B24"/>
    </sheetView>
  </sheetViews>
  <sheetFormatPr baseColWidth="10" defaultRowHeight="14.4"/>
  <cols>
    <col min="1" max="1" width="40.44140625" bestFit="1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7" s="1" customFormat="1" ht="15" customHeight="1">
      <c r="A1" s="585" t="s">
        <v>0</v>
      </c>
      <c r="B1" s="586"/>
      <c r="C1" s="586"/>
      <c r="D1" s="586"/>
      <c r="E1" s="586"/>
      <c r="F1" s="587"/>
    </row>
    <row r="2" spans="1:7" s="1" customFormat="1" ht="15.75" customHeight="1" thickBot="1">
      <c r="A2" s="588"/>
      <c r="B2" s="589"/>
      <c r="C2" s="589"/>
      <c r="D2" s="589"/>
      <c r="E2" s="589"/>
      <c r="F2" s="590"/>
    </row>
    <row r="3" spans="1:7" ht="15" thickBot="1">
      <c r="A3" s="2" t="s">
        <v>1</v>
      </c>
      <c r="B3" s="3">
        <f>+PRESUPUESTO!A72</f>
        <v>13.01</v>
      </c>
      <c r="C3" s="4"/>
      <c r="D3" s="5"/>
      <c r="E3" s="6" t="s">
        <v>2</v>
      </c>
      <c r="F3" s="7" t="str">
        <f>+PRESUPUESTO!C72</f>
        <v>UN</v>
      </c>
    </row>
    <row r="4" spans="1:7" s="9" customFormat="1" ht="47.25" customHeight="1" thickBot="1">
      <c r="A4" s="8" t="s">
        <v>3</v>
      </c>
      <c r="B4" s="594" t="str">
        <f>+PRESUPUESTO!B72</f>
        <v>MESON COCINA PREFABRICADO EN GRANITO</v>
      </c>
      <c r="C4" s="594"/>
      <c r="D4" s="594"/>
      <c r="E4" s="594"/>
      <c r="F4" s="595"/>
    </row>
    <row r="5" spans="1:7" ht="15" thickBot="1">
      <c r="A5" s="10"/>
      <c r="B5" s="11"/>
      <c r="C5" s="11"/>
      <c r="D5" s="11"/>
      <c r="E5" s="11"/>
      <c r="F5" s="12"/>
    </row>
    <row r="6" spans="1:7" ht="15" thickBot="1">
      <c r="A6" s="134" t="s">
        <v>4</v>
      </c>
      <c r="B6" s="135"/>
      <c r="C6" s="135"/>
      <c r="D6" s="135"/>
      <c r="E6" s="135"/>
      <c r="F6" s="136"/>
    </row>
    <row r="7" spans="1:7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7">
      <c r="A8" s="87" t="s">
        <v>32</v>
      </c>
      <c r="B8" s="86" t="s">
        <v>33</v>
      </c>
      <c r="C8" s="598">
        <v>1850</v>
      </c>
      <c r="D8" s="599"/>
      <c r="E8" s="138">
        <v>1</v>
      </c>
      <c r="F8" s="156">
        <f>IF(C8&gt;0,(C8*E8),0)</f>
        <v>1850</v>
      </c>
    </row>
    <row r="9" spans="1:7">
      <c r="A9" s="165"/>
      <c r="B9" s="170"/>
      <c r="C9" s="629"/>
      <c r="D9" s="630"/>
      <c r="E9" s="171"/>
      <c r="F9" s="172">
        <f>IF(C9&gt;0,(C9*E9),0)</f>
        <v>0</v>
      </c>
    </row>
    <row r="10" spans="1:7">
      <c r="A10" s="87"/>
      <c r="B10" s="86"/>
      <c r="C10" s="598"/>
      <c r="D10" s="599"/>
      <c r="E10" s="138"/>
      <c r="F10" s="139">
        <f>IF(C10&gt;0,(C10/E10),0)</f>
        <v>0</v>
      </c>
    </row>
    <row r="11" spans="1:7">
      <c r="A11" s="87"/>
      <c r="B11" s="86"/>
      <c r="C11" s="598"/>
      <c r="D11" s="599"/>
      <c r="E11" s="138"/>
      <c r="F11" s="139">
        <f>IF(C11&gt;0,(C11/E11),0)</f>
        <v>0</v>
      </c>
    </row>
    <row r="12" spans="1:7">
      <c r="A12" s="87"/>
      <c r="B12" s="86"/>
      <c r="C12" s="598"/>
      <c r="D12" s="599"/>
      <c r="E12" s="138"/>
      <c r="F12" s="139">
        <f>IF(C12&gt;0,(C12/E12),0)</f>
        <v>0</v>
      </c>
      <c r="G12" s="25"/>
    </row>
    <row r="13" spans="1:7">
      <c r="A13" s="87"/>
      <c r="B13" s="86"/>
      <c r="C13" s="598"/>
      <c r="D13" s="599"/>
      <c r="E13" s="138"/>
      <c r="F13" s="139">
        <f>IF(C13&gt;0,(C13/E13),0)</f>
        <v>0</v>
      </c>
    </row>
    <row r="14" spans="1:7">
      <c r="A14" s="87"/>
      <c r="B14" s="69"/>
      <c r="C14" s="598"/>
      <c r="D14" s="599"/>
      <c r="E14" s="138"/>
      <c r="F14" s="139">
        <f>IF(C14&gt;0,(C14/E14),0)</f>
        <v>0</v>
      </c>
    </row>
    <row r="15" spans="1:7" ht="15" thickBot="1">
      <c r="A15" s="140"/>
      <c r="B15" s="141"/>
      <c r="C15" s="600"/>
      <c r="D15" s="601"/>
      <c r="E15" s="75" t="s">
        <v>10</v>
      </c>
      <c r="F15" s="76">
        <f>SUM(F8:F14)</f>
        <v>1850</v>
      </c>
    </row>
    <row r="16" spans="1:7" ht="15" thickBot="1">
      <c r="A16" s="134" t="s">
        <v>11</v>
      </c>
      <c r="B16" s="142"/>
      <c r="C16" s="143"/>
      <c r="D16" s="143"/>
      <c r="E16" s="143"/>
      <c r="F16" s="144"/>
    </row>
    <row r="17" spans="1:7" ht="15" thickBot="1">
      <c r="A17" s="229" t="s">
        <v>5</v>
      </c>
      <c r="B17" s="137" t="s">
        <v>2</v>
      </c>
      <c r="C17" s="610" t="s">
        <v>12</v>
      </c>
      <c r="D17" s="612"/>
      <c r="E17" s="230" t="s">
        <v>13</v>
      </c>
      <c r="F17" s="137" t="s">
        <v>9</v>
      </c>
    </row>
    <row r="18" spans="1:7">
      <c r="A18" s="85" t="str">
        <f>+MATERIALES!B85</f>
        <v>MESON PREFABRICADO EN GRANITO  L= 2,50</v>
      </c>
      <c r="B18" s="197" t="str">
        <f>+MATERIALES!C85</f>
        <v>UN</v>
      </c>
      <c r="C18" s="624">
        <f>+MATERIALES!D85</f>
        <v>190000</v>
      </c>
      <c r="D18" s="625"/>
      <c r="E18" s="67">
        <v>1</v>
      </c>
      <c r="F18" s="68">
        <f t="shared" ref="F18:F24" si="0">+C18*E18</f>
        <v>190000</v>
      </c>
    </row>
    <row r="19" spans="1:7">
      <c r="A19" s="87"/>
      <c r="B19" s="69"/>
      <c r="C19" s="598"/>
      <c r="D19" s="599"/>
      <c r="E19" s="70"/>
      <c r="F19" s="71">
        <f t="shared" si="0"/>
        <v>0</v>
      </c>
    </row>
    <row r="20" spans="1:7">
      <c r="A20" s="87"/>
      <c r="B20" s="69"/>
      <c r="C20" s="598"/>
      <c r="D20" s="599"/>
      <c r="E20" s="70"/>
      <c r="F20" s="71">
        <f t="shared" si="0"/>
        <v>0</v>
      </c>
    </row>
    <row r="21" spans="1:7">
      <c r="A21" s="87"/>
      <c r="B21" s="86"/>
      <c r="C21" s="598"/>
      <c r="D21" s="599"/>
      <c r="E21" s="70"/>
      <c r="F21" s="71">
        <f t="shared" si="0"/>
        <v>0</v>
      </c>
    </row>
    <row r="22" spans="1:7">
      <c r="A22" s="87"/>
      <c r="B22" s="69"/>
      <c r="C22" s="598"/>
      <c r="D22" s="599"/>
      <c r="E22" s="70"/>
      <c r="F22" s="71">
        <f t="shared" si="0"/>
        <v>0</v>
      </c>
      <c r="G22" s="25"/>
    </row>
    <row r="23" spans="1:7">
      <c r="A23" s="87"/>
      <c r="B23" s="86"/>
      <c r="C23" s="598"/>
      <c r="D23" s="599"/>
      <c r="E23" s="70"/>
      <c r="F23" s="71">
        <f t="shared" si="0"/>
        <v>0</v>
      </c>
    </row>
    <row r="24" spans="1:7">
      <c r="A24" s="87"/>
      <c r="B24" s="86"/>
      <c r="C24" s="598"/>
      <c r="D24" s="599"/>
      <c r="E24" s="70"/>
      <c r="F24" s="71">
        <f t="shared" si="0"/>
        <v>0</v>
      </c>
    </row>
    <row r="25" spans="1:7" ht="15" thickBot="1">
      <c r="A25" s="140"/>
      <c r="B25" s="145"/>
      <c r="C25" s="600"/>
      <c r="D25" s="601"/>
      <c r="E25" s="75" t="s">
        <v>10</v>
      </c>
      <c r="F25" s="76">
        <f>+ROUND(SUM(F18:F24),0)</f>
        <v>190000</v>
      </c>
    </row>
    <row r="26" spans="1:7" ht="15" thickBot="1">
      <c r="A26" s="134" t="s">
        <v>19</v>
      </c>
      <c r="B26" s="142"/>
      <c r="C26" s="143"/>
      <c r="D26" s="143"/>
      <c r="E26" s="143"/>
      <c r="F26" s="144"/>
    </row>
    <row r="27" spans="1:7" s="25" customFormat="1" ht="15" thickBot="1">
      <c r="A27" s="229" t="s">
        <v>20</v>
      </c>
      <c r="B27" s="137" t="s">
        <v>21</v>
      </c>
      <c r="C27" s="229" t="s">
        <v>22</v>
      </c>
      <c r="D27" s="137" t="s">
        <v>23</v>
      </c>
      <c r="E27" s="230" t="s">
        <v>8</v>
      </c>
      <c r="F27" s="137" t="s">
        <v>9</v>
      </c>
    </row>
    <row r="28" spans="1:7">
      <c r="A28" s="501" t="str">
        <f>+'COSTO REAL MANO DE OBRA'!B7</f>
        <v>CUADRILLA A</v>
      </c>
      <c r="B28" s="502">
        <f>+'COSTO REAL MANO DE OBRA'!D7</f>
        <v>68489</v>
      </c>
      <c r="C28" s="503">
        <f>'COSTO REAL MANO DE OBRA'!E10</f>
        <v>0.75</v>
      </c>
      <c r="D28" s="504">
        <f>+'COSTO REAL MANO DE OBRA'!F7</f>
        <v>119855.75</v>
      </c>
      <c r="E28" s="505">
        <v>0.14000000000000001</v>
      </c>
      <c r="F28" s="506">
        <f>IF(D28&gt;0,(D28*E28),0)</f>
        <v>16779.805</v>
      </c>
    </row>
    <row r="29" spans="1:7">
      <c r="A29" s="165"/>
      <c r="B29" s="177"/>
      <c r="C29" s="178"/>
      <c r="D29" s="179"/>
      <c r="E29" s="180"/>
      <c r="F29" s="71">
        <f>IF(D29&gt;0,(D29/E29),0)</f>
        <v>0</v>
      </c>
    </row>
    <row r="30" spans="1:7">
      <c r="A30" s="87"/>
      <c r="B30" s="71"/>
      <c r="C30" s="148"/>
      <c r="D30" s="149"/>
      <c r="E30" s="150"/>
      <c r="F30" s="151">
        <f>IF(D30&gt;0,(D30/E30),0)</f>
        <v>0</v>
      </c>
    </row>
    <row r="31" spans="1:7">
      <c r="A31" s="87"/>
      <c r="B31" s="71"/>
      <c r="C31" s="148"/>
      <c r="D31" s="149"/>
      <c r="E31" s="150"/>
      <c r="F31" s="71">
        <f>IF(D31&gt;0,(D31/E31),0)</f>
        <v>0</v>
      </c>
    </row>
    <row r="32" spans="1:7" ht="15" thickBot="1">
      <c r="A32" s="140"/>
      <c r="B32" s="76"/>
      <c r="C32" s="152"/>
      <c r="D32" s="153"/>
      <c r="E32" s="75" t="s">
        <v>10</v>
      </c>
      <c r="F32" s="76">
        <f>ROUND(SUM(F28:F31),0)</f>
        <v>16780</v>
      </c>
    </row>
    <row r="33" spans="1:6" ht="15" thickBot="1">
      <c r="A33" s="602"/>
      <c r="B33" s="607" t="s">
        <v>25</v>
      </c>
      <c r="C33" s="608"/>
      <c r="D33" s="608"/>
      <c r="E33" s="609"/>
      <c r="F33" s="154">
        <f>+F32+F25+F15</f>
        <v>208630</v>
      </c>
    </row>
    <row r="34" spans="1:6" ht="15" thickBot="1">
      <c r="A34" s="603"/>
      <c r="B34" s="610" t="s">
        <v>26</v>
      </c>
      <c r="C34" s="611"/>
      <c r="D34" s="611"/>
      <c r="E34" s="611"/>
      <c r="F34" s="612"/>
    </row>
    <row r="35" spans="1:6">
      <c r="A35" s="604"/>
      <c r="B35" s="613" t="s">
        <v>27</v>
      </c>
      <c r="C35" s="614"/>
      <c r="D35" s="614"/>
      <c r="E35" s="155">
        <v>0.1</v>
      </c>
      <c r="F35" s="156">
        <f>+F33*E35</f>
        <v>20863</v>
      </c>
    </row>
    <row r="36" spans="1:6">
      <c r="A36" s="605"/>
      <c r="B36" s="615" t="s">
        <v>28</v>
      </c>
      <c r="C36" s="616"/>
      <c r="D36" s="616"/>
      <c r="E36" s="157">
        <v>0.05</v>
      </c>
      <c r="F36" s="139">
        <f>+F33*E36</f>
        <v>10431.5</v>
      </c>
    </row>
    <row r="37" spans="1:6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10431.5</v>
      </c>
    </row>
    <row r="38" spans="1:6" ht="15" thickBot="1">
      <c r="A38" s="605"/>
      <c r="B38" s="619" t="s">
        <v>30</v>
      </c>
      <c r="C38" s="620"/>
      <c r="D38" s="620"/>
      <c r="E38" s="621"/>
      <c r="F38" s="154">
        <f>SUM(F35:F37)</f>
        <v>41726</v>
      </c>
    </row>
    <row r="39" spans="1:6" ht="16.2" thickBot="1">
      <c r="A39" s="606"/>
      <c r="B39" s="619" t="s">
        <v>31</v>
      </c>
      <c r="C39" s="620"/>
      <c r="D39" s="620"/>
      <c r="E39" s="621"/>
      <c r="F39" s="160">
        <f>+ROUND(SUM(F33+F38),0)</f>
        <v>250356</v>
      </c>
    </row>
    <row r="43" spans="1:6">
      <c r="B43" s="55"/>
      <c r="C43" s="55"/>
    </row>
    <row r="44" spans="1:6">
      <c r="B44" s="55"/>
      <c r="C44" s="55"/>
    </row>
    <row r="46" spans="1:6">
      <c r="B46" s="55"/>
    </row>
    <row r="47" spans="1:6">
      <c r="B47" s="55"/>
    </row>
    <row r="49" spans="2:2">
      <c r="B49" s="55"/>
    </row>
    <row r="58" spans="2:2">
      <c r="B58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</sheetData>
  <mergeCells count="28">
    <mergeCell ref="C10:D10"/>
    <mergeCell ref="A1:F2"/>
    <mergeCell ref="B4:F4"/>
    <mergeCell ref="C7:D7"/>
    <mergeCell ref="C8:D8"/>
    <mergeCell ref="C9:D9"/>
    <mergeCell ref="C23:D23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C22:D22"/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82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HF r:id="rId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2"/>
  <sheetViews>
    <sheetView view="pageBreakPreview" topLeftCell="A14" zoomScaleNormal="100" zoomScaleSheetLayoutView="100" workbookViewId="0">
      <selection activeCell="B24" sqref="B24"/>
    </sheetView>
  </sheetViews>
  <sheetFormatPr baseColWidth="10" defaultRowHeight="14.4"/>
  <cols>
    <col min="1" max="1" width="25.88671875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7" s="1" customFormat="1" ht="15" customHeight="1">
      <c r="A1" s="585" t="s">
        <v>0</v>
      </c>
      <c r="B1" s="586"/>
      <c r="C1" s="586"/>
      <c r="D1" s="586"/>
      <c r="E1" s="586"/>
      <c r="F1" s="587"/>
    </row>
    <row r="2" spans="1:7" s="1" customFormat="1" ht="15.75" customHeight="1" thickBot="1">
      <c r="A2" s="588"/>
      <c r="B2" s="589"/>
      <c r="C2" s="589"/>
      <c r="D2" s="589"/>
      <c r="E2" s="589"/>
      <c r="F2" s="590"/>
    </row>
    <row r="3" spans="1:7" ht="15" thickBot="1">
      <c r="A3" s="2" t="s">
        <v>1</v>
      </c>
      <c r="B3" s="3">
        <f>+PRESUPUESTO!A73</f>
        <v>13.02</v>
      </c>
      <c r="C3" s="4"/>
      <c r="D3" s="5"/>
      <c r="E3" s="6" t="s">
        <v>2</v>
      </c>
      <c r="F3" s="7" t="str">
        <f>+PRESUPUESTO!C73</f>
        <v>UN</v>
      </c>
    </row>
    <row r="4" spans="1:7" s="9" customFormat="1" ht="47.25" customHeight="1" thickBot="1">
      <c r="A4" s="8" t="s">
        <v>3</v>
      </c>
      <c r="B4" s="594" t="str">
        <f>+PRESUPUESTO!B73</f>
        <v>LAVADERO PREFABRICADO</v>
      </c>
      <c r="C4" s="594"/>
      <c r="D4" s="594"/>
      <c r="E4" s="594"/>
      <c r="F4" s="595"/>
    </row>
    <row r="5" spans="1:7" ht="15" thickBot="1">
      <c r="A5" s="10"/>
      <c r="B5" s="11"/>
      <c r="C5" s="11"/>
      <c r="D5" s="11"/>
      <c r="E5" s="11"/>
      <c r="F5" s="12"/>
    </row>
    <row r="6" spans="1:7" ht="15" thickBot="1">
      <c r="A6" s="134" t="s">
        <v>4</v>
      </c>
      <c r="B6" s="135"/>
      <c r="C6" s="135"/>
      <c r="D6" s="135"/>
      <c r="E6" s="135"/>
      <c r="F6" s="136"/>
    </row>
    <row r="7" spans="1:7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7">
      <c r="A8" s="87" t="s">
        <v>32</v>
      </c>
      <c r="B8" s="86" t="s">
        <v>33</v>
      </c>
      <c r="C8" s="598">
        <v>950</v>
      </c>
      <c r="D8" s="599"/>
      <c r="E8" s="138">
        <v>1</v>
      </c>
      <c r="F8" s="156">
        <f>IF(C8&gt;0,(C8*E8),0)</f>
        <v>950</v>
      </c>
    </row>
    <row r="9" spans="1:7">
      <c r="A9" s="165"/>
      <c r="B9" s="170"/>
      <c r="C9" s="629"/>
      <c r="D9" s="630"/>
      <c r="E9" s="171"/>
      <c r="F9" s="172">
        <f>IF(C9&gt;0,(C9*E9),0)</f>
        <v>0</v>
      </c>
    </row>
    <row r="10" spans="1:7">
      <c r="A10" s="87"/>
      <c r="B10" s="86"/>
      <c r="C10" s="598"/>
      <c r="D10" s="599"/>
      <c r="E10" s="138"/>
      <c r="F10" s="139">
        <f>IF(C10&gt;0,(C10/E10),0)</f>
        <v>0</v>
      </c>
    </row>
    <row r="11" spans="1:7">
      <c r="A11" s="87"/>
      <c r="B11" s="86"/>
      <c r="C11" s="598"/>
      <c r="D11" s="599"/>
      <c r="E11" s="138"/>
      <c r="F11" s="139">
        <f>IF(C11&gt;0,(C11/E11),0)</f>
        <v>0</v>
      </c>
    </row>
    <row r="12" spans="1:7">
      <c r="A12" s="87"/>
      <c r="B12" s="86"/>
      <c r="C12" s="598"/>
      <c r="D12" s="599"/>
      <c r="E12" s="138"/>
      <c r="F12" s="139">
        <f>IF(C12&gt;0,(C12/E12),0)</f>
        <v>0</v>
      </c>
      <c r="G12" s="25"/>
    </row>
    <row r="13" spans="1:7">
      <c r="A13" s="87"/>
      <c r="B13" s="86"/>
      <c r="C13" s="598"/>
      <c r="D13" s="599"/>
      <c r="E13" s="138"/>
      <c r="F13" s="139">
        <f>IF(C13&gt;0,(C13/E13),0)</f>
        <v>0</v>
      </c>
    </row>
    <row r="14" spans="1:7">
      <c r="A14" s="87"/>
      <c r="B14" s="69"/>
      <c r="C14" s="598"/>
      <c r="D14" s="599"/>
      <c r="E14" s="138"/>
      <c r="F14" s="139">
        <f>IF(C14&gt;0,(C14/E14),0)</f>
        <v>0</v>
      </c>
    </row>
    <row r="15" spans="1:7" ht="15" thickBot="1">
      <c r="A15" s="140"/>
      <c r="B15" s="141"/>
      <c r="C15" s="600"/>
      <c r="D15" s="601"/>
      <c r="E15" s="75" t="s">
        <v>10</v>
      </c>
      <c r="F15" s="76">
        <f>SUM(F8:F14)</f>
        <v>950</v>
      </c>
    </row>
    <row r="16" spans="1:7" ht="15" thickBot="1">
      <c r="A16" s="134" t="s">
        <v>11</v>
      </c>
      <c r="B16" s="142"/>
      <c r="C16" s="143"/>
      <c r="D16" s="143"/>
      <c r="E16" s="143"/>
      <c r="F16" s="144"/>
    </row>
    <row r="17" spans="1:7" ht="15" thickBot="1">
      <c r="A17" s="229" t="s">
        <v>5</v>
      </c>
      <c r="B17" s="137" t="s">
        <v>2</v>
      </c>
      <c r="C17" s="610" t="s">
        <v>12</v>
      </c>
      <c r="D17" s="612"/>
      <c r="E17" s="230" t="s">
        <v>13</v>
      </c>
      <c r="F17" s="137" t="s">
        <v>9</v>
      </c>
    </row>
    <row r="18" spans="1:7">
      <c r="A18" s="85" t="str">
        <f>+MATERIALES!B74</f>
        <v xml:space="preserve">LAVADERO EN GRANITO </v>
      </c>
      <c r="B18" s="213" t="str">
        <f>+MATERIALES!C74</f>
        <v>UN</v>
      </c>
      <c r="C18" s="624">
        <f>+MATERIALES!D74</f>
        <v>112000</v>
      </c>
      <c r="D18" s="625"/>
      <c r="E18" s="67">
        <v>1</v>
      </c>
      <c r="F18" s="68">
        <f t="shared" ref="F18:F24" si="0">+C18*E18</f>
        <v>112000</v>
      </c>
    </row>
    <row r="19" spans="1:7">
      <c r="A19" s="87"/>
      <c r="B19" s="69"/>
      <c r="C19" s="598"/>
      <c r="D19" s="599"/>
      <c r="E19" s="70"/>
      <c r="F19" s="71">
        <f t="shared" si="0"/>
        <v>0</v>
      </c>
    </row>
    <row r="20" spans="1:7">
      <c r="A20" s="87"/>
      <c r="B20" s="69"/>
      <c r="C20" s="598"/>
      <c r="D20" s="599"/>
      <c r="E20" s="70"/>
      <c r="F20" s="71">
        <f t="shared" si="0"/>
        <v>0</v>
      </c>
    </row>
    <row r="21" spans="1:7">
      <c r="A21" s="87"/>
      <c r="B21" s="86"/>
      <c r="C21" s="598"/>
      <c r="D21" s="599"/>
      <c r="E21" s="70"/>
      <c r="F21" s="71">
        <f t="shared" si="0"/>
        <v>0</v>
      </c>
    </row>
    <row r="22" spans="1:7">
      <c r="A22" s="87"/>
      <c r="B22" s="69"/>
      <c r="C22" s="598"/>
      <c r="D22" s="599"/>
      <c r="E22" s="70"/>
      <c r="F22" s="71">
        <f t="shared" si="0"/>
        <v>0</v>
      </c>
      <c r="G22" s="25"/>
    </row>
    <row r="23" spans="1:7">
      <c r="A23" s="87"/>
      <c r="B23" s="86"/>
      <c r="C23" s="598"/>
      <c r="D23" s="599"/>
      <c r="E23" s="70"/>
      <c r="F23" s="71">
        <f t="shared" si="0"/>
        <v>0</v>
      </c>
    </row>
    <row r="24" spans="1:7">
      <c r="A24" s="87"/>
      <c r="B24" s="86"/>
      <c r="C24" s="598"/>
      <c r="D24" s="599"/>
      <c r="E24" s="70"/>
      <c r="F24" s="71">
        <f t="shared" si="0"/>
        <v>0</v>
      </c>
    </row>
    <row r="25" spans="1:7" ht="15" thickBot="1">
      <c r="A25" s="140"/>
      <c r="B25" s="145"/>
      <c r="C25" s="600"/>
      <c r="D25" s="601"/>
      <c r="E25" s="75" t="s">
        <v>10</v>
      </c>
      <c r="F25" s="76">
        <f>+ROUND(SUM(F18:F24),0)</f>
        <v>112000</v>
      </c>
    </row>
    <row r="26" spans="1:7" ht="15" thickBot="1">
      <c r="A26" s="134" t="s">
        <v>19</v>
      </c>
      <c r="B26" s="142"/>
      <c r="C26" s="143"/>
      <c r="D26" s="143"/>
      <c r="E26" s="143"/>
      <c r="F26" s="144"/>
    </row>
    <row r="27" spans="1:7" s="25" customFormat="1" ht="15" thickBot="1">
      <c r="A27" s="229" t="s">
        <v>20</v>
      </c>
      <c r="B27" s="137" t="s">
        <v>21</v>
      </c>
      <c r="C27" s="229" t="s">
        <v>22</v>
      </c>
      <c r="D27" s="137" t="s">
        <v>23</v>
      </c>
      <c r="E27" s="230" t="s">
        <v>8</v>
      </c>
      <c r="F27" s="137" t="s">
        <v>9</v>
      </c>
    </row>
    <row r="28" spans="1:7">
      <c r="A28" s="501" t="str">
        <f>+'COSTO REAL MANO DE OBRA'!B7</f>
        <v>CUADRILLA A</v>
      </c>
      <c r="B28" s="502">
        <f>+'COSTO REAL MANO DE OBRA'!D7</f>
        <v>68489</v>
      </c>
      <c r="C28" s="503">
        <f>'COSTO REAL MANO DE OBRA'!E10</f>
        <v>0.75</v>
      </c>
      <c r="D28" s="504">
        <f>+'COSTO REAL MANO DE OBRA'!F7</f>
        <v>119855.75</v>
      </c>
      <c r="E28" s="505">
        <v>0.1</v>
      </c>
      <c r="F28" s="506">
        <f>IF(D28&gt;0,(D28*E28),0)</f>
        <v>11985.575000000001</v>
      </c>
    </row>
    <row r="29" spans="1:7">
      <c r="A29" s="165"/>
      <c r="B29" s="177"/>
      <c r="C29" s="178"/>
      <c r="D29" s="179"/>
      <c r="E29" s="180"/>
      <c r="F29" s="71">
        <f>IF(D29&gt;0,(D29/E29),0)</f>
        <v>0</v>
      </c>
    </row>
    <row r="30" spans="1:7">
      <c r="A30" s="87"/>
      <c r="B30" s="71"/>
      <c r="C30" s="148"/>
      <c r="D30" s="149"/>
      <c r="E30" s="150"/>
      <c r="F30" s="151">
        <f>IF(D30&gt;0,(D30/E30),0)</f>
        <v>0</v>
      </c>
    </row>
    <row r="31" spans="1:7">
      <c r="A31" s="87"/>
      <c r="B31" s="71"/>
      <c r="C31" s="148"/>
      <c r="D31" s="149"/>
      <c r="E31" s="150"/>
      <c r="F31" s="71">
        <f>IF(D31&gt;0,(D31/E31),0)</f>
        <v>0</v>
      </c>
    </row>
    <row r="32" spans="1:7" ht="15" thickBot="1">
      <c r="A32" s="140"/>
      <c r="B32" s="76"/>
      <c r="C32" s="152"/>
      <c r="D32" s="153"/>
      <c r="E32" s="75" t="s">
        <v>10</v>
      </c>
      <c r="F32" s="76">
        <f>ROUND(SUM(F28:F31),0)</f>
        <v>11986</v>
      </c>
    </row>
    <row r="33" spans="1:6" ht="15" thickBot="1">
      <c r="A33" s="602"/>
      <c r="B33" s="607" t="s">
        <v>25</v>
      </c>
      <c r="C33" s="608"/>
      <c r="D33" s="608"/>
      <c r="E33" s="609"/>
      <c r="F33" s="154">
        <f>+F32+F25+F15</f>
        <v>124936</v>
      </c>
    </row>
    <row r="34" spans="1:6" ht="15" thickBot="1">
      <c r="A34" s="603"/>
      <c r="B34" s="610" t="s">
        <v>26</v>
      </c>
      <c r="C34" s="611"/>
      <c r="D34" s="611"/>
      <c r="E34" s="611"/>
      <c r="F34" s="612"/>
    </row>
    <row r="35" spans="1:6">
      <c r="A35" s="604"/>
      <c r="B35" s="613" t="s">
        <v>27</v>
      </c>
      <c r="C35" s="614"/>
      <c r="D35" s="614"/>
      <c r="E35" s="155">
        <v>0.1</v>
      </c>
      <c r="F35" s="156">
        <f>+F33*E35</f>
        <v>12493.6</v>
      </c>
    </row>
    <row r="36" spans="1:6">
      <c r="A36" s="605"/>
      <c r="B36" s="615" t="s">
        <v>28</v>
      </c>
      <c r="C36" s="616"/>
      <c r="D36" s="616"/>
      <c r="E36" s="157">
        <v>0.05</v>
      </c>
      <c r="F36" s="139">
        <f>+F33*E36</f>
        <v>6246.8</v>
      </c>
    </row>
    <row r="37" spans="1:6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6246.8</v>
      </c>
    </row>
    <row r="38" spans="1:6" ht="15" thickBot="1">
      <c r="A38" s="605"/>
      <c r="B38" s="619" t="s">
        <v>30</v>
      </c>
      <c r="C38" s="620"/>
      <c r="D38" s="620"/>
      <c r="E38" s="621"/>
      <c r="F38" s="154">
        <f>SUM(F35:F37)</f>
        <v>24987.200000000001</v>
      </c>
    </row>
    <row r="39" spans="1:6" ht="16.2" thickBot="1">
      <c r="A39" s="606"/>
      <c r="B39" s="619" t="s">
        <v>31</v>
      </c>
      <c r="C39" s="620"/>
      <c r="D39" s="620"/>
      <c r="E39" s="621"/>
      <c r="F39" s="160">
        <f>+ROUND(SUM(F33+F38),0)</f>
        <v>149923</v>
      </c>
    </row>
    <row r="43" spans="1:6">
      <c r="B43" s="55"/>
      <c r="C43" s="55"/>
    </row>
    <row r="44" spans="1:6">
      <c r="B44" s="55"/>
      <c r="C44" s="55"/>
    </row>
    <row r="46" spans="1:6">
      <c r="B46" s="55"/>
    </row>
    <row r="47" spans="1:6">
      <c r="B47" s="55"/>
    </row>
    <row r="49" spans="2:2">
      <c r="B49" s="55"/>
    </row>
    <row r="58" spans="2:2">
      <c r="B58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</sheetData>
  <mergeCells count="28">
    <mergeCell ref="C10:D10"/>
    <mergeCell ref="A1:F2"/>
    <mergeCell ref="B4:F4"/>
    <mergeCell ref="C7:D7"/>
    <mergeCell ref="C8:D8"/>
    <mergeCell ref="C9:D9"/>
    <mergeCell ref="C23:D23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C22:D22"/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94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HF r:id="rId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63"/>
  <sheetViews>
    <sheetView view="pageBreakPreview" topLeftCell="A22" zoomScaleNormal="115" zoomScaleSheetLayoutView="100" zoomScalePageLayoutView="85" workbookViewId="0">
      <selection activeCell="B24" sqref="B24"/>
    </sheetView>
  </sheetViews>
  <sheetFormatPr baseColWidth="10" defaultRowHeight="14.4"/>
  <cols>
    <col min="1" max="1" width="10.6640625" style="108" bestFit="1" customWidth="1"/>
    <col min="2" max="2" width="56" style="9" customWidth="1"/>
    <col min="3" max="3" width="14.109375" style="108" customWidth="1"/>
    <col min="4" max="4" width="21.44140625" style="125" bestFit="1" customWidth="1"/>
  </cols>
  <sheetData>
    <row r="1" spans="1:4" ht="18" customHeight="1">
      <c r="A1" s="530" t="s">
        <v>339</v>
      </c>
      <c r="B1" s="531"/>
      <c r="C1" s="531"/>
      <c r="D1" s="532"/>
    </row>
    <row r="2" spans="1:4" ht="18" customHeight="1">
      <c r="A2" s="533"/>
      <c r="B2" s="534"/>
      <c r="C2" s="534"/>
      <c r="D2" s="535"/>
    </row>
    <row r="3" spans="1:4" ht="18" customHeight="1" thickBot="1">
      <c r="A3" s="536"/>
      <c r="B3" s="537"/>
      <c r="C3" s="537"/>
      <c r="D3" s="538"/>
    </row>
    <row r="4" spans="1:4" s="77" customFormat="1" ht="15.75" customHeight="1">
      <c r="A4" s="635" t="s">
        <v>50</v>
      </c>
      <c r="B4" s="539" t="s">
        <v>5</v>
      </c>
      <c r="C4" s="551" t="s">
        <v>2</v>
      </c>
      <c r="D4" s="637" t="s">
        <v>51</v>
      </c>
    </row>
    <row r="5" spans="1:4" s="78" customFormat="1" ht="15" thickBot="1">
      <c r="A5" s="636"/>
      <c r="B5" s="540"/>
      <c r="C5" s="552"/>
      <c r="D5" s="638"/>
    </row>
    <row r="6" spans="1:4">
      <c r="A6" s="94">
        <v>1</v>
      </c>
      <c r="B6" s="461" t="s">
        <v>165</v>
      </c>
      <c r="C6" s="462" t="s">
        <v>145</v>
      </c>
      <c r="D6" s="464">
        <v>8500</v>
      </c>
    </row>
    <row r="7" spans="1:4">
      <c r="A7" s="92">
        <v>2</v>
      </c>
      <c r="B7" s="460" t="s">
        <v>107</v>
      </c>
      <c r="C7" s="463" t="s">
        <v>16</v>
      </c>
      <c r="D7" s="465">
        <v>220</v>
      </c>
    </row>
    <row r="8" spans="1:4">
      <c r="A8" s="92">
        <v>3</v>
      </c>
      <c r="B8" s="309" t="s">
        <v>108</v>
      </c>
      <c r="C8" s="473" t="s">
        <v>109</v>
      </c>
      <c r="D8" s="465">
        <v>50</v>
      </c>
    </row>
    <row r="9" spans="1:4">
      <c r="A9" s="92">
        <v>4</v>
      </c>
      <c r="B9" s="309" t="s">
        <v>217</v>
      </c>
      <c r="C9" s="473" t="s">
        <v>34</v>
      </c>
      <c r="D9" s="465">
        <v>2723</v>
      </c>
    </row>
    <row r="10" spans="1:4">
      <c r="A10" s="92">
        <v>5</v>
      </c>
      <c r="B10" s="309" t="s">
        <v>218</v>
      </c>
      <c r="C10" s="473" t="s">
        <v>34</v>
      </c>
      <c r="D10" s="465">
        <v>2750</v>
      </c>
    </row>
    <row r="11" spans="1:4">
      <c r="A11" s="92">
        <v>6</v>
      </c>
      <c r="B11" s="309" t="s">
        <v>328</v>
      </c>
      <c r="C11" s="473" t="s">
        <v>34</v>
      </c>
      <c r="D11" s="465">
        <v>1570</v>
      </c>
    </row>
    <row r="12" spans="1:4">
      <c r="A12" s="92">
        <v>7</v>
      </c>
      <c r="B12" s="309" t="s">
        <v>310</v>
      </c>
      <c r="C12" s="473" t="s">
        <v>34</v>
      </c>
      <c r="D12" s="465">
        <v>1048</v>
      </c>
    </row>
    <row r="13" spans="1:4">
      <c r="A13" s="92">
        <v>8</v>
      </c>
      <c r="B13" s="309" t="s">
        <v>311</v>
      </c>
      <c r="C13" s="473" t="s">
        <v>34</v>
      </c>
      <c r="D13" s="465">
        <v>1048</v>
      </c>
    </row>
    <row r="14" spans="1:4">
      <c r="A14" s="92">
        <v>9</v>
      </c>
      <c r="B14" s="310" t="s">
        <v>110</v>
      </c>
      <c r="C14" s="471" t="s">
        <v>35</v>
      </c>
      <c r="D14" s="465">
        <v>3000</v>
      </c>
    </row>
    <row r="15" spans="1:4">
      <c r="A15" s="92">
        <v>10</v>
      </c>
      <c r="B15" s="310" t="s">
        <v>293</v>
      </c>
      <c r="C15" s="471" t="s">
        <v>16</v>
      </c>
      <c r="D15" s="465">
        <v>180</v>
      </c>
    </row>
    <row r="16" spans="1:4">
      <c r="A16" s="92">
        <v>11</v>
      </c>
      <c r="B16" s="310" t="s">
        <v>242</v>
      </c>
      <c r="C16" s="471" t="s">
        <v>16</v>
      </c>
      <c r="D16" s="465">
        <v>1830</v>
      </c>
    </row>
    <row r="17" spans="1:6">
      <c r="A17" s="92">
        <v>12</v>
      </c>
      <c r="B17" s="310" t="s">
        <v>270</v>
      </c>
      <c r="C17" s="471" t="s">
        <v>16</v>
      </c>
      <c r="D17" s="465">
        <v>3200000</v>
      </c>
    </row>
    <row r="18" spans="1:6">
      <c r="A18" s="92">
        <v>13</v>
      </c>
      <c r="B18" s="311" t="s">
        <v>111</v>
      </c>
      <c r="C18" s="473" t="s">
        <v>18</v>
      </c>
      <c r="D18" s="465">
        <v>31700</v>
      </c>
    </row>
    <row r="19" spans="1:6">
      <c r="A19" s="92">
        <v>14</v>
      </c>
      <c r="B19" s="123" t="s">
        <v>112</v>
      </c>
      <c r="C19" s="289" t="s">
        <v>18</v>
      </c>
      <c r="D19" s="465">
        <v>67000</v>
      </c>
    </row>
    <row r="20" spans="1:6">
      <c r="A20" s="92">
        <v>15</v>
      </c>
      <c r="B20" s="123" t="s">
        <v>113</v>
      </c>
      <c r="C20" s="289" t="s">
        <v>18</v>
      </c>
      <c r="D20" s="465">
        <v>79500</v>
      </c>
    </row>
    <row r="21" spans="1:6">
      <c r="A21" s="92">
        <v>16</v>
      </c>
      <c r="B21" s="310" t="s">
        <v>114</v>
      </c>
      <c r="C21" s="471" t="s">
        <v>16</v>
      </c>
      <c r="D21" s="465">
        <v>3850000</v>
      </c>
    </row>
    <row r="22" spans="1:6">
      <c r="A22" s="92">
        <v>17</v>
      </c>
      <c r="B22" s="310" t="s">
        <v>294</v>
      </c>
      <c r="C22" s="471" t="s">
        <v>16</v>
      </c>
      <c r="D22" s="465">
        <v>51800</v>
      </c>
    </row>
    <row r="23" spans="1:6">
      <c r="A23" s="92">
        <v>18</v>
      </c>
      <c r="B23" s="123" t="s">
        <v>115</v>
      </c>
      <c r="C23" s="289" t="s">
        <v>34</v>
      </c>
      <c r="D23" s="465">
        <v>6000</v>
      </c>
    </row>
    <row r="24" spans="1:6">
      <c r="A24" s="92">
        <v>19</v>
      </c>
      <c r="B24" s="123" t="s">
        <v>116</v>
      </c>
      <c r="C24" s="471" t="s">
        <v>18</v>
      </c>
      <c r="D24" s="465">
        <v>35750</v>
      </c>
    </row>
    <row r="25" spans="1:6">
      <c r="A25" s="92">
        <v>20</v>
      </c>
      <c r="B25" s="123" t="s">
        <v>287</v>
      </c>
      <c r="C25" s="471" t="s">
        <v>35</v>
      </c>
      <c r="D25" s="465">
        <v>1590</v>
      </c>
    </row>
    <row r="26" spans="1:6">
      <c r="A26" s="92">
        <v>21</v>
      </c>
      <c r="B26" s="123" t="s">
        <v>308</v>
      </c>
      <c r="C26" s="471" t="s">
        <v>16</v>
      </c>
      <c r="D26" s="465">
        <v>1050</v>
      </c>
    </row>
    <row r="27" spans="1:6">
      <c r="A27" s="92">
        <v>22</v>
      </c>
      <c r="B27" s="123" t="s">
        <v>117</v>
      </c>
      <c r="C27" s="471" t="s">
        <v>16</v>
      </c>
      <c r="D27" s="465">
        <v>1400</v>
      </c>
    </row>
    <row r="28" spans="1:6">
      <c r="A28" s="508">
        <v>23</v>
      </c>
      <c r="B28" s="310" t="s">
        <v>244</v>
      </c>
      <c r="C28" s="471" t="s">
        <v>16</v>
      </c>
      <c r="D28" s="465">
        <v>547</v>
      </c>
      <c r="E28" s="55"/>
      <c r="F28" s="55"/>
    </row>
    <row r="29" spans="1:6">
      <c r="A29" s="92">
        <v>24</v>
      </c>
      <c r="B29" s="309" t="s">
        <v>272</v>
      </c>
      <c r="C29" s="471" t="s">
        <v>16</v>
      </c>
      <c r="D29" s="465">
        <v>650</v>
      </c>
    </row>
    <row r="30" spans="1:6">
      <c r="A30" s="92">
        <v>25</v>
      </c>
      <c r="B30" s="309" t="s">
        <v>330</v>
      </c>
      <c r="C30" s="471" t="s">
        <v>16</v>
      </c>
      <c r="D30" s="465">
        <v>2780</v>
      </c>
    </row>
    <row r="31" spans="1:6">
      <c r="A31" s="92">
        <v>26</v>
      </c>
      <c r="B31" s="309" t="s">
        <v>273</v>
      </c>
      <c r="C31" s="471" t="s">
        <v>16</v>
      </c>
      <c r="D31" s="465">
        <v>15000</v>
      </c>
    </row>
    <row r="32" spans="1:6">
      <c r="A32" s="92">
        <v>27</v>
      </c>
      <c r="B32" s="309" t="s">
        <v>288</v>
      </c>
      <c r="C32" s="471" t="s">
        <v>16</v>
      </c>
      <c r="D32" s="465">
        <v>80</v>
      </c>
    </row>
    <row r="33" spans="1:4">
      <c r="A33" s="92">
        <v>28</v>
      </c>
      <c r="B33" s="309" t="s">
        <v>329</v>
      </c>
      <c r="C33" s="471" t="s">
        <v>34</v>
      </c>
      <c r="D33" s="465">
        <v>23984</v>
      </c>
    </row>
    <row r="34" spans="1:4">
      <c r="A34" s="92">
        <v>29</v>
      </c>
      <c r="B34" s="309" t="s">
        <v>319</v>
      </c>
      <c r="C34" s="471" t="s">
        <v>34</v>
      </c>
      <c r="D34" s="465">
        <v>21437</v>
      </c>
    </row>
    <row r="35" spans="1:4">
      <c r="A35" s="92">
        <v>30</v>
      </c>
      <c r="B35" s="309" t="s">
        <v>327</v>
      </c>
      <c r="C35" s="471" t="s">
        <v>16</v>
      </c>
      <c r="D35" s="465">
        <v>1150</v>
      </c>
    </row>
    <row r="36" spans="1:4">
      <c r="A36" s="92">
        <v>31</v>
      </c>
      <c r="B36" s="309" t="s">
        <v>326</v>
      </c>
      <c r="C36" s="471" t="s">
        <v>16</v>
      </c>
      <c r="D36" s="465">
        <v>1000</v>
      </c>
    </row>
    <row r="37" spans="1:4">
      <c r="A37" s="92">
        <v>32</v>
      </c>
      <c r="B37" s="309" t="s">
        <v>309</v>
      </c>
      <c r="C37" s="471" t="s">
        <v>16</v>
      </c>
      <c r="D37" s="465">
        <v>10500</v>
      </c>
    </row>
    <row r="38" spans="1:4">
      <c r="A38" s="92">
        <v>33</v>
      </c>
      <c r="B38" s="309" t="s">
        <v>318</v>
      </c>
      <c r="C38" s="471" t="s">
        <v>16</v>
      </c>
      <c r="D38" s="465">
        <v>35000</v>
      </c>
    </row>
    <row r="39" spans="1:4">
      <c r="A39" s="92">
        <v>34</v>
      </c>
      <c r="B39" s="309" t="s">
        <v>245</v>
      </c>
      <c r="C39" s="471" t="s">
        <v>16</v>
      </c>
      <c r="D39" s="465">
        <v>35000</v>
      </c>
    </row>
    <row r="40" spans="1:4">
      <c r="A40" s="92">
        <v>35</v>
      </c>
      <c r="B40" s="309" t="s">
        <v>336</v>
      </c>
      <c r="C40" s="473" t="s">
        <v>16</v>
      </c>
      <c r="D40" s="465">
        <v>1000</v>
      </c>
    </row>
    <row r="41" spans="1:4">
      <c r="A41" s="92">
        <v>36</v>
      </c>
      <c r="B41" s="309" t="s">
        <v>216</v>
      </c>
      <c r="C41" s="473" t="s">
        <v>16</v>
      </c>
      <c r="D41" s="465">
        <v>2550</v>
      </c>
    </row>
    <row r="42" spans="1:4">
      <c r="A42" s="92">
        <v>37</v>
      </c>
      <c r="B42" s="309" t="s">
        <v>283</v>
      </c>
      <c r="C42" s="473" t="s">
        <v>34</v>
      </c>
      <c r="D42" s="465">
        <v>9300</v>
      </c>
    </row>
    <row r="43" spans="1:4">
      <c r="A43" s="92">
        <v>38</v>
      </c>
      <c r="B43" s="311" t="s">
        <v>118</v>
      </c>
      <c r="C43" s="473" t="s">
        <v>348</v>
      </c>
      <c r="D43" s="465">
        <v>37720</v>
      </c>
    </row>
    <row r="44" spans="1:4">
      <c r="A44" s="92">
        <v>39</v>
      </c>
      <c r="B44" s="311" t="s">
        <v>119</v>
      </c>
      <c r="C44" s="473" t="s">
        <v>348</v>
      </c>
      <c r="D44" s="465">
        <v>21500</v>
      </c>
    </row>
    <row r="45" spans="1:4">
      <c r="A45" s="92">
        <v>40</v>
      </c>
      <c r="B45" s="311" t="s">
        <v>67</v>
      </c>
      <c r="C45" s="473" t="str">
        <f>C44</f>
        <v>BTO</v>
      </c>
      <c r="D45" s="465">
        <v>23276</v>
      </c>
    </row>
    <row r="46" spans="1:4">
      <c r="A46" s="92">
        <v>41</v>
      </c>
      <c r="B46" s="311" t="s">
        <v>337</v>
      </c>
      <c r="C46" s="473" t="s">
        <v>246</v>
      </c>
      <c r="D46" s="465">
        <v>1850</v>
      </c>
    </row>
    <row r="47" spans="1:4">
      <c r="A47" s="92">
        <v>42</v>
      </c>
      <c r="B47" s="311" t="s">
        <v>213</v>
      </c>
      <c r="C47" s="473" t="s">
        <v>246</v>
      </c>
      <c r="D47" s="465">
        <v>1360</v>
      </c>
    </row>
    <row r="48" spans="1:4">
      <c r="A48" s="92">
        <v>43</v>
      </c>
      <c r="B48" s="304" t="s">
        <v>297</v>
      </c>
      <c r="C48" s="471" t="s">
        <v>16</v>
      </c>
      <c r="D48" s="465">
        <v>10550</v>
      </c>
    </row>
    <row r="49" spans="1:4">
      <c r="A49" s="92">
        <v>44</v>
      </c>
      <c r="B49" s="304" t="s">
        <v>248</v>
      </c>
      <c r="C49" s="471" t="s">
        <v>16</v>
      </c>
      <c r="D49" s="465">
        <v>400</v>
      </c>
    </row>
    <row r="50" spans="1:4">
      <c r="A50" s="92">
        <v>45</v>
      </c>
      <c r="B50" s="304" t="s">
        <v>247</v>
      </c>
      <c r="C50" s="471" t="s">
        <v>16</v>
      </c>
      <c r="D50" s="465">
        <v>400</v>
      </c>
    </row>
    <row r="51" spans="1:4">
      <c r="A51" s="92">
        <v>46</v>
      </c>
      <c r="B51" s="312" t="s">
        <v>120</v>
      </c>
      <c r="C51" s="463" t="s">
        <v>16</v>
      </c>
      <c r="D51" s="465">
        <v>400</v>
      </c>
    </row>
    <row r="52" spans="1:4">
      <c r="A52" s="92">
        <v>47</v>
      </c>
      <c r="B52" s="313" t="s">
        <v>121</v>
      </c>
      <c r="C52" s="474" t="s">
        <v>16</v>
      </c>
      <c r="D52" s="465">
        <v>880</v>
      </c>
    </row>
    <row r="53" spans="1:4">
      <c r="A53" s="92">
        <v>48</v>
      </c>
      <c r="B53" s="313" t="s">
        <v>122</v>
      </c>
      <c r="C53" s="473" t="s">
        <v>16</v>
      </c>
      <c r="D53" s="465">
        <v>1250</v>
      </c>
    </row>
    <row r="54" spans="1:4">
      <c r="A54" s="92">
        <v>49</v>
      </c>
      <c r="B54" s="314" t="s">
        <v>258</v>
      </c>
      <c r="C54" s="473" t="s">
        <v>16</v>
      </c>
      <c r="D54" s="465">
        <v>138000</v>
      </c>
    </row>
    <row r="55" spans="1:4">
      <c r="A55" s="92">
        <v>50</v>
      </c>
      <c r="B55" s="310" t="s">
        <v>232</v>
      </c>
      <c r="C55" s="473" t="s">
        <v>18</v>
      </c>
      <c r="D55" s="465">
        <v>203200</v>
      </c>
    </row>
    <row r="56" spans="1:4">
      <c r="A56" s="92">
        <v>51</v>
      </c>
      <c r="B56" s="310" t="s">
        <v>123</v>
      </c>
      <c r="C56" s="471" t="s">
        <v>18</v>
      </c>
      <c r="D56" s="465">
        <v>223303</v>
      </c>
    </row>
    <row r="57" spans="1:4">
      <c r="A57" s="92">
        <v>52</v>
      </c>
      <c r="B57" s="315" t="s">
        <v>65</v>
      </c>
      <c r="C57" s="471" t="s">
        <v>18</v>
      </c>
      <c r="D57" s="465">
        <v>282400</v>
      </c>
    </row>
    <row r="58" spans="1:4">
      <c r="A58" s="92">
        <v>53</v>
      </c>
      <c r="B58" s="315" t="s">
        <v>233</v>
      </c>
      <c r="C58" s="471" t="s">
        <v>18</v>
      </c>
      <c r="D58" s="465">
        <v>315900</v>
      </c>
    </row>
    <row r="59" spans="1:4">
      <c r="A59" s="92">
        <v>54</v>
      </c>
      <c r="B59" s="315" t="s">
        <v>261</v>
      </c>
      <c r="C59" s="471" t="s">
        <v>16</v>
      </c>
      <c r="D59" s="465">
        <v>55600</v>
      </c>
    </row>
    <row r="60" spans="1:4">
      <c r="A60" s="92">
        <v>55</v>
      </c>
      <c r="B60" s="315" t="s">
        <v>298</v>
      </c>
      <c r="C60" s="471" t="s">
        <v>16</v>
      </c>
      <c r="D60" s="465">
        <v>125000</v>
      </c>
    </row>
    <row r="61" spans="1:4">
      <c r="A61" s="92">
        <v>56</v>
      </c>
      <c r="B61" s="315" t="s">
        <v>286</v>
      </c>
      <c r="C61" s="471" t="s">
        <v>60</v>
      </c>
      <c r="D61" s="465">
        <v>22300</v>
      </c>
    </row>
    <row r="62" spans="1:4">
      <c r="A62" s="92">
        <v>57</v>
      </c>
      <c r="B62" s="128" t="s">
        <v>259</v>
      </c>
      <c r="C62" s="471" t="s">
        <v>145</v>
      </c>
      <c r="D62" s="465">
        <v>40000</v>
      </c>
    </row>
    <row r="63" spans="1:4" ht="17.25" customHeight="1">
      <c r="A63" s="92">
        <v>58</v>
      </c>
      <c r="B63" s="109" t="s">
        <v>343</v>
      </c>
      <c r="C63" s="471" t="s">
        <v>35</v>
      </c>
      <c r="D63" s="465">
        <v>3000</v>
      </c>
    </row>
    <row r="64" spans="1:4">
      <c r="A64" s="92">
        <v>59</v>
      </c>
      <c r="B64" s="123" t="s">
        <v>214</v>
      </c>
      <c r="C64" s="471" t="s">
        <v>16</v>
      </c>
      <c r="D64" s="465">
        <v>750</v>
      </c>
    </row>
    <row r="65" spans="1:4">
      <c r="A65" s="92">
        <v>60</v>
      </c>
      <c r="B65" s="310" t="s">
        <v>239</v>
      </c>
      <c r="C65" s="471" t="s">
        <v>34</v>
      </c>
      <c r="D65" s="465">
        <v>45000</v>
      </c>
    </row>
    <row r="66" spans="1:4">
      <c r="A66" s="92">
        <v>61</v>
      </c>
      <c r="B66" s="123" t="s">
        <v>124</v>
      </c>
      <c r="C66" s="471" t="s">
        <v>16</v>
      </c>
      <c r="D66" s="465">
        <v>180</v>
      </c>
    </row>
    <row r="67" spans="1:4">
      <c r="A67" s="92">
        <v>62</v>
      </c>
      <c r="B67" s="123" t="s">
        <v>264</v>
      </c>
      <c r="C67" s="471" t="str">
        <f>C68</f>
        <v>M3</v>
      </c>
      <c r="D67" s="465">
        <v>79500</v>
      </c>
    </row>
    <row r="68" spans="1:4">
      <c r="A68" s="92">
        <v>63</v>
      </c>
      <c r="B68" s="123" t="s">
        <v>147</v>
      </c>
      <c r="C68" s="471" t="str">
        <f>C58</f>
        <v>M3</v>
      </c>
      <c r="D68" s="465">
        <v>89000</v>
      </c>
    </row>
    <row r="69" spans="1:4">
      <c r="A69" s="92">
        <v>64</v>
      </c>
      <c r="B69" s="123" t="s">
        <v>333</v>
      </c>
      <c r="C69" s="471" t="s">
        <v>35</v>
      </c>
      <c r="D69" s="465">
        <v>2400</v>
      </c>
    </row>
    <row r="70" spans="1:4">
      <c r="A70" s="92">
        <v>65</v>
      </c>
      <c r="B70" s="123" t="s">
        <v>235</v>
      </c>
      <c r="C70" s="471" t="s">
        <v>16</v>
      </c>
      <c r="D70" s="465">
        <v>2093</v>
      </c>
    </row>
    <row r="71" spans="1:4">
      <c r="A71" s="92">
        <v>66</v>
      </c>
      <c r="B71" s="123" t="s">
        <v>322</v>
      </c>
      <c r="C71" s="289" t="s">
        <v>16</v>
      </c>
      <c r="D71" s="465">
        <v>4633</v>
      </c>
    </row>
    <row r="72" spans="1:4">
      <c r="A72" s="92">
        <v>67</v>
      </c>
      <c r="B72" s="123" t="s">
        <v>332</v>
      </c>
      <c r="C72" s="289" t="s">
        <v>16</v>
      </c>
      <c r="D72" s="465">
        <v>7666</v>
      </c>
    </row>
    <row r="73" spans="1:4">
      <c r="A73" s="92">
        <v>68</v>
      </c>
      <c r="B73" s="123" t="s">
        <v>265</v>
      </c>
      <c r="C73" s="289" t="s">
        <v>16</v>
      </c>
      <c r="D73" s="465">
        <v>500</v>
      </c>
    </row>
    <row r="74" spans="1:4">
      <c r="A74" s="92">
        <v>69</v>
      </c>
      <c r="B74" s="123" t="s">
        <v>125</v>
      </c>
      <c r="C74" s="471" t="s">
        <v>16</v>
      </c>
      <c r="D74" s="465">
        <v>112000</v>
      </c>
    </row>
    <row r="75" spans="1:4">
      <c r="A75" s="92">
        <v>70</v>
      </c>
      <c r="B75" s="123" t="s">
        <v>126</v>
      </c>
      <c r="C75" s="471" t="s">
        <v>145</v>
      </c>
      <c r="D75" s="465">
        <v>17660</v>
      </c>
    </row>
    <row r="76" spans="1:4">
      <c r="A76" s="92">
        <v>71</v>
      </c>
      <c r="B76" s="123" t="s">
        <v>223</v>
      </c>
      <c r="C76" s="474" t="s">
        <v>49</v>
      </c>
      <c r="D76" s="465">
        <v>5060</v>
      </c>
    </row>
    <row r="77" spans="1:4">
      <c r="A77" s="92">
        <v>72</v>
      </c>
      <c r="B77" s="123" t="s">
        <v>307</v>
      </c>
      <c r="C77" s="474" t="s">
        <v>16</v>
      </c>
      <c r="D77" s="465">
        <v>300</v>
      </c>
    </row>
    <row r="78" spans="1:4">
      <c r="A78" s="92">
        <v>73</v>
      </c>
      <c r="B78" s="123" t="s">
        <v>263</v>
      </c>
      <c r="C78" s="474" t="s">
        <v>16</v>
      </c>
      <c r="D78" s="465">
        <v>8000</v>
      </c>
    </row>
    <row r="79" spans="1:4">
      <c r="A79" s="92">
        <v>74</v>
      </c>
      <c r="B79" s="123" t="s">
        <v>262</v>
      </c>
      <c r="C79" s="471" t="s">
        <v>16</v>
      </c>
      <c r="D79" s="465">
        <v>6900</v>
      </c>
    </row>
    <row r="80" spans="1:4">
      <c r="A80" s="92">
        <v>75</v>
      </c>
      <c r="B80" s="310" t="s">
        <v>127</v>
      </c>
      <c r="C80" s="471" t="s">
        <v>16</v>
      </c>
      <c r="D80" s="465">
        <v>45200</v>
      </c>
    </row>
    <row r="81" spans="1:4">
      <c r="A81" s="92">
        <v>76</v>
      </c>
      <c r="B81" s="123" t="s">
        <v>271</v>
      </c>
      <c r="C81" s="471" t="s">
        <v>16</v>
      </c>
      <c r="D81" s="465">
        <v>70100</v>
      </c>
    </row>
    <row r="82" spans="1:4">
      <c r="A82" s="92">
        <v>77</v>
      </c>
      <c r="B82" s="123" t="s">
        <v>268</v>
      </c>
      <c r="C82" s="471" t="s">
        <v>16</v>
      </c>
      <c r="D82" s="465">
        <v>105247</v>
      </c>
    </row>
    <row r="83" spans="1:4">
      <c r="A83" s="92">
        <v>78</v>
      </c>
      <c r="B83" s="123" t="s">
        <v>266</v>
      </c>
      <c r="C83" s="471" t="s">
        <v>16</v>
      </c>
      <c r="D83" s="465">
        <v>159900</v>
      </c>
    </row>
    <row r="84" spans="1:4">
      <c r="A84" s="92">
        <v>79</v>
      </c>
      <c r="B84" s="123" t="s">
        <v>299</v>
      </c>
      <c r="C84" s="471" t="s">
        <v>16</v>
      </c>
      <c r="D84" s="465">
        <v>124440</v>
      </c>
    </row>
    <row r="85" spans="1:4">
      <c r="A85" s="92">
        <v>80</v>
      </c>
      <c r="B85" s="123" t="s">
        <v>296</v>
      </c>
      <c r="C85" s="471" t="s">
        <v>16</v>
      </c>
      <c r="D85" s="465">
        <v>190000</v>
      </c>
    </row>
    <row r="86" spans="1:4" ht="17.25" customHeight="1">
      <c r="A86" s="92">
        <v>81</v>
      </c>
      <c r="B86" s="21" t="s">
        <v>344</v>
      </c>
      <c r="C86" s="471" t="s">
        <v>16</v>
      </c>
      <c r="D86" s="465">
        <v>7950</v>
      </c>
    </row>
    <row r="87" spans="1:4">
      <c r="A87" s="92">
        <v>82</v>
      </c>
      <c r="B87" s="123" t="s">
        <v>249</v>
      </c>
      <c r="C87" s="471" t="s">
        <v>16</v>
      </c>
      <c r="D87" s="465">
        <v>2345</v>
      </c>
    </row>
    <row r="88" spans="1:4">
      <c r="A88" s="92">
        <v>83</v>
      </c>
      <c r="B88" s="123" t="s">
        <v>250</v>
      </c>
      <c r="C88" s="471" t="s">
        <v>16</v>
      </c>
      <c r="D88" s="465">
        <v>2500</v>
      </c>
    </row>
    <row r="89" spans="1:4">
      <c r="A89" s="92">
        <v>84</v>
      </c>
      <c r="B89" s="123" t="s">
        <v>251</v>
      </c>
      <c r="C89" s="471" t="s">
        <v>16</v>
      </c>
      <c r="D89" s="465">
        <v>3249</v>
      </c>
    </row>
    <row r="90" spans="1:4">
      <c r="A90" s="92">
        <v>85</v>
      </c>
      <c r="B90" s="123" t="s">
        <v>236</v>
      </c>
      <c r="C90" s="471" t="s">
        <v>238</v>
      </c>
      <c r="D90" s="465">
        <v>900</v>
      </c>
    </row>
    <row r="91" spans="1:4">
      <c r="A91" s="92">
        <v>86</v>
      </c>
      <c r="B91" s="123" t="s">
        <v>128</v>
      </c>
      <c r="C91" s="471" t="s">
        <v>348</v>
      </c>
      <c r="D91" s="465">
        <v>23900</v>
      </c>
    </row>
    <row r="92" spans="1:4">
      <c r="A92" s="92">
        <v>87</v>
      </c>
      <c r="B92" s="123" t="s">
        <v>280</v>
      </c>
      <c r="C92" s="471" t="s">
        <v>349</v>
      </c>
      <c r="D92" s="465">
        <v>77000</v>
      </c>
    </row>
    <row r="93" spans="1:4">
      <c r="A93" s="92">
        <v>88</v>
      </c>
      <c r="B93" s="123" t="s">
        <v>290</v>
      </c>
      <c r="C93" s="471" t="s">
        <v>350</v>
      </c>
      <c r="D93" s="465">
        <v>150000</v>
      </c>
    </row>
    <row r="94" spans="1:4">
      <c r="A94" s="92">
        <v>89</v>
      </c>
      <c r="B94" s="123" t="s">
        <v>129</v>
      </c>
      <c r="C94" s="471" t="s">
        <v>16</v>
      </c>
      <c r="D94" s="465">
        <v>8096</v>
      </c>
    </row>
    <row r="95" spans="1:4">
      <c r="A95" s="92">
        <v>90</v>
      </c>
      <c r="B95" s="123" t="s">
        <v>292</v>
      </c>
      <c r="C95" s="471" t="s">
        <v>16</v>
      </c>
      <c r="D95" s="465">
        <v>180000</v>
      </c>
    </row>
    <row r="96" spans="1:4">
      <c r="A96" s="92">
        <v>91</v>
      </c>
      <c r="B96" s="123" t="s">
        <v>312</v>
      </c>
      <c r="C96" s="471" t="s">
        <v>16</v>
      </c>
      <c r="D96" s="465">
        <v>4990</v>
      </c>
    </row>
    <row r="97" spans="1:4" ht="17.25" customHeight="1">
      <c r="A97" s="92">
        <v>92</v>
      </c>
      <c r="B97" s="21" t="s">
        <v>345</v>
      </c>
      <c r="C97" s="471" t="s">
        <v>14</v>
      </c>
      <c r="D97" s="465">
        <v>1600</v>
      </c>
    </row>
    <row r="98" spans="1:4">
      <c r="A98" s="92">
        <v>93</v>
      </c>
      <c r="B98" s="123" t="s">
        <v>130</v>
      </c>
      <c r="C98" s="471" t="s">
        <v>14</v>
      </c>
      <c r="D98" s="465">
        <v>1600</v>
      </c>
    </row>
    <row r="99" spans="1:4">
      <c r="A99" s="92">
        <v>94</v>
      </c>
      <c r="B99" s="123" t="s">
        <v>131</v>
      </c>
      <c r="C99" s="471" t="s">
        <v>18</v>
      </c>
      <c r="D99" s="465">
        <v>44000</v>
      </c>
    </row>
    <row r="100" spans="1:4">
      <c r="A100" s="92">
        <v>95</v>
      </c>
      <c r="B100" s="123" t="s">
        <v>17</v>
      </c>
      <c r="C100" s="471" t="s">
        <v>18</v>
      </c>
      <c r="D100" s="465">
        <v>30000</v>
      </c>
    </row>
    <row r="101" spans="1:4">
      <c r="A101" s="92">
        <v>96</v>
      </c>
      <c r="B101" s="304" t="s">
        <v>300</v>
      </c>
      <c r="C101" s="471" t="s">
        <v>16</v>
      </c>
      <c r="D101" s="465">
        <v>36000</v>
      </c>
    </row>
    <row r="102" spans="1:4">
      <c r="A102" s="92">
        <v>97</v>
      </c>
      <c r="B102" s="304" t="s">
        <v>252</v>
      </c>
      <c r="C102" s="471" t="s">
        <v>16</v>
      </c>
      <c r="D102" s="465">
        <v>25000</v>
      </c>
    </row>
    <row r="103" spans="1:4">
      <c r="A103" s="92">
        <v>98</v>
      </c>
      <c r="B103" s="304" t="s">
        <v>253</v>
      </c>
      <c r="C103" s="471" t="s">
        <v>16</v>
      </c>
      <c r="D103" s="465">
        <v>7000</v>
      </c>
    </row>
    <row r="104" spans="1:4">
      <c r="A104" s="92">
        <v>99</v>
      </c>
      <c r="B104" s="316" t="s">
        <v>315</v>
      </c>
      <c r="C104" s="463" t="s">
        <v>16</v>
      </c>
      <c r="D104" s="465">
        <v>19000</v>
      </c>
    </row>
    <row r="105" spans="1:4">
      <c r="A105" s="92">
        <v>100</v>
      </c>
      <c r="B105" s="123" t="s">
        <v>132</v>
      </c>
      <c r="C105" s="471" t="s">
        <v>49</v>
      </c>
      <c r="D105" s="465">
        <v>5244</v>
      </c>
    </row>
    <row r="106" spans="1:4">
      <c r="A106" s="92">
        <v>101</v>
      </c>
      <c r="B106" s="123" t="s">
        <v>314</v>
      </c>
      <c r="C106" s="471" t="s">
        <v>16</v>
      </c>
      <c r="D106" s="465">
        <v>1200</v>
      </c>
    </row>
    <row r="107" spans="1:4">
      <c r="A107" s="92">
        <v>102</v>
      </c>
      <c r="B107" s="123" t="s">
        <v>240</v>
      </c>
      <c r="C107" s="471" t="s">
        <v>35</v>
      </c>
      <c r="D107" s="465">
        <v>179220</v>
      </c>
    </row>
    <row r="108" spans="1:4">
      <c r="A108" s="92">
        <v>103</v>
      </c>
      <c r="B108" s="313" t="s">
        <v>133</v>
      </c>
      <c r="C108" s="474" t="s">
        <v>16</v>
      </c>
      <c r="D108" s="465">
        <v>3450</v>
      </c>
    </row>
    <row r="109" spans="1:4">
      <c r="A109" s="92">
        <v>104</v>
      </c>
      <c r="B109" s="123" t="s">
        <v>289</v>
      </c>
      <c r="C109" s="471" t="s">
        <v>16</v>
      </c>
      <c r="D109" s="465">
        <v>5980</v>
      </c>
    </row>
    <row r="110" spans="1:4">
      <c r="A110" s="92">
        <v>105</v>
      </c>
      <c r="B110" s="311" t="s">
        <v>243</v>
      </c>
      <c r="C110" s="473" t="s">
        <v>35</v>
      </c>
      <c r="D110" s="465">
        <v>100920</v>
      </c>
    </row>
    <row r="111" spans="1:4">
      <c r="A111" s="92">
        <v>106</v>
      </c>
      <c r="B111" s="311" t="s">
        <v>301</v>
      </c>
      <c r="C111" s="473" t="s">
        <v>14</v>
      </c>
      <c r="D111" s="465">
        <v>1312</v>
      </c>
    </row>
    <row r="112" spans="1:4">
      <c r="A112" s="92">
        <v>107</v>
      </c>
      <c r="B112" s="313" t="s">
        <v>335</v>
      </c>
      <c r="C112" s="475" t="s">
        <v>145</v>
      </c>
      <c r="D112" s="465">
        <v>36570</v>
      </c>
    </row>
    <row r="113" spans="1:4">
      <c r="A113" s="92">
        <v>108</v>
      </c>
      <c r="B113" s="123" t="s">
        <v>284</v>
      </c>
      <c r="C113" s="471" t="s">
        <v>16</v>
      </c>
      <c r="D113" s="465">
        <v>1700</v>
      </c>
    </row>
    <row r="114" spans="1:4">
      <c r="A114" s="92">
        <v>109</v>
      </c>
      <c r="B114" s="123" t="s">
        <v>281</v>
      </c>
      <c r="C114" s="471" t="s">
        <v>16</v>
      </c>
      <c r="D114" s="465">
        <v>3000</v>
      </c>
    </row>
    <row r="115" spans="1:4">
      <c r="A115" s="92">
        <v>110</v>
      </c>
      <c r="B115" s="123" t="s">
        <v>237</v>
      </c>
      <c r="C115" s="471" t="s">
        <v>16</v>
      </c>
      <c r="D115" s="465">
        <v>10300</v>
      </c>
    </row>
    <row r="116" spans="1:4">
      <c r="A116" s="92">
        <v>111</v>
      </c>
      <c r="B116" s="123" t="s">
        <v>134</v>
      </c>
      <c r="C116" s="289" t="s">
        <v>16</v>
      </c>
      <c r="D116" s="465">
        <v>10300</v>
      </c>
    </row>
    <row r="117" spans="1:4">
      <c r="A117" s="92">
        <v>112</v>
      </c>
      <c r="B117" s="123" t="s">
        <v>135</v>
      </c>
      <c r="C117" s="289" t="s">
        <v>16</v>
      </c>
      <c r="D117" s="465">
        <v>6900</v>
      </c>
    </row>
    <row r="118" spans="1:4">
      <c r="A118" s="92">
        <v>113</v>
      </c>
      <c r="B118" s="123" t="s">
        <v>220</v>
      </c>
      <c r="C118" s="289" t="s">
        <v>16</v>
      </c>
      <c r="D118" s="465">
        <v>50000</v>
      </c>
    </row>
    <row r="119" spans="1:4">
      <c r="A119" s="92">
        <v>114</v>
      </c>
      <c r="B119" s="123" t="s">
        <v>321</v>
      </c>
      <c r="C119" s="289" t="s">
        <v>16</v>
      </c>
      <c r="D119" s="465">
        <v>70000</v>
      </c>
    </row>
    <row r="120" spans="1:4">
      <c r="A120" s="92">
        <v>115</v>
      </c>
      <c r="B120" s="123" t="s">
        <v>331</v>
      </c>
      <c r="C120" s="289" t="s">
        <v>16</v>
      </c>
      <c r="D120" s="465">
        <v>95000</v>
      </c>
    </row>
    <row r="121" spans="1:4">
      <c r="A121" s="92">
        <v>116</v>
      </c>
      <c r="B121" s="123" t="s">
        <v>269</v>
      </c>
      <c r="C121" s="289" t="s">
        <v>16</v>
      </c>
      <c r="D121" s="465">
        <v>11196700</v>
      </c>
    </row>
    <row r="122" spans="1:4">
      <c r="A122" s="92">
        <v>117</v>
      </c>
      <c r="B122" s="304" t="s">
        <v>254</v>
      </c>
      <c r="C122" s="471" t="s">
        <v>16</v>
      </c>
      <c r="D122" s="465">
        <v>2690</v>
      </c>
    </row>
    <row r="123" spans="1:4">
      <c r="A123" s="92">
        <v>118</v>
      </c>
      <c r="B123" s="313" t="s">
        <v>136</v>
      </c>
      <c r="C123" s="474" t="s">
        <v>16</v>
      </c>
      <c r="D123" s="465">
        <v>3000</v>
      </c>
    </row>
    <row r="124" spans="1:4">
      <c r="A124" s="92">
        <v>119</v>
      </c>
      <c r="B124" s="313" t="s">
        <v>137</v>
      </c>
      <c r="C124" s="474" t="s">
        <v>16</v>
      </c>
      <c r="D124" s="465">
        <v>3500</v>
      </c>
    </row>
    <row r="125" spans="1:4">
      <c r="A125" s="92">
        <v>120</v>
      </c>
      <c r="B125" s="313" t="s">
        <v>302</v>
      </c>
      <c r="C125" s="474" t="s">
        <v>16</v>
      </c>
      <c r="D125" s="465">
        <v>25000</v>
      </c>
    </row>
    <row r="126" spans="1:4">
      <c r="A126" s="92">
        <v>121</v>
      </c>
      <c r="B126" s="310" t="s">
        <v>138</v>
      </c>
      <c r="C126" s="471" t="s">
        <v>16</v>
      </c>
      <c r="D126" s="465">
        <v>22000</v>
      </c>
    </row>
    <row r="127" spans="1:4">
      <c r="A127" s="92">
        <v>122</v>
      </c>
      <c r="B127" s="310" t="s">
        <v>15</v>
      </c>
      <c r="C127" s="471" t="s">
        <v>16</v>
      </c>
      <c r="D127" s="465">
        <v>11500</v>
      </c>
    </row>
    <row r="128" spans="1:4">
      <c r="A128" s="92">
        <v>123</v>
      </c>
      <c r="B128" s="310" t="s">
        <v>275</v>
      </c>
      <c r="C128" s="471" t="s">
        <v>16</v>
      </c>
      <c r="D128" s="465">
        <v>33000</v>
      </c>
    </row>
    <row r="129" spans="1:4">
      <c r="A129" s="92">
        <v>124</v>
      </c>
      <c r="B129" s="310" t="s">
        <v>276</v>
      </c>
      <c r="C129" s="471" t="s">
        <v>16</v>
      </c>
      <c r="D129" s="465">
        <v>34500</v>
      </c>
    </row>
    <row r="130" spans="1:4">
      <c r="A130" s="92">
        <v>125</v>
      </c>
      <c r="B130" s="310" t="s">
        <v>277</v>
      </c>
      <c r="C130" s="471" t="s">
        <v>16</v>
      </c>
      <c r="D130" s="465">
        <v>37700</v>
      </c>
    </row>
    <row r="131" spans="1:4">
      <c r="A131" s="92">
        <v>126</v>
      </c>
      <c r="B131" s="310" t="s">
        <v>274</v>
      </c>
      <c r="C131" s="471" t="s">
        <v>16</v>
      </c>
      <c r="D131" s="465">
        <v>30250</v>
      </c>
    </row>
    <row r="132" spans="1:4">
      <c r="A132" s="92">
        <v>127</v>
      </c>
      <c r="B132" s="310" t="s">
        <v>219</v>
      </c>
      <c r="C132" s="471" t="s">
        <v>16</v>
      </c>
      <c r="D132" s="465">
        <v>300</v>
      </c>
    </row>
    <row r="133" spans="1:4">
      <c r="A133" s="92">
        <v>128</v>
      </c>
      <c r="B133" s="310" t="s">
        <v>278</v>
      </c>
      <c r="C133" s="471" t="s">
        <v>16</v>
      </c>
      <c r="D133" s="465">
        <v>18444</v>
      </c>
    </row>
    <row r="134" spans="1:4">
      <c r="A134" s="92">
        <v>129</v>
      </c>
      <c r="B134" s="310" t="s">
        <v>279</v>
      </c>
      <c r="C134" s="471" t="s">
        <v>16</v>
      </c>
      <c r="D134" s="465">
        <v>19200</v>
      </c>
    </row>
    <row r="135" spans="1:4">
      <c r="A135" s="92">
        <v>130</v>
      </c>
      <c r="B135" s="310" t="s">
        <v>316</v>
      </c>
      <c r="C135" s="471" t="s">
        <v>16</v>
      </c>
      <c r="D135" s="465">
        <v>9878</v>
      </c>
    </row>
    <row r="136" spans="1:4">
      <c r="A136" s="92">
        <v>131</v>
      </c>
      <c r="B136" s="310" t="s">
        <v>313</v>
      </c>
      <c r="C136" s="471" t="s">
        <v>16</v>
      </c>
      <c r="D136" s="465">
        <v>6000</v>
      </c>
    </row>
    <row r="137" spans="1:4">
      <c r="A137" s="92">
        <v>132</v>
      </c>
      <c r="B137" s="310" t="s">
        <v>334</v>
      </c>
      <c r="C137" s="471" t="s">
        <v>16</v>
      </c>
      <c r="D137" s="465">
        <v>6955</v>
      </c>
    </row>
    <row r="138" spans="1:4">
      <c r="A138" s="92">
        <v>133</v>
      </c>
      <c r="B138" s="310" t="s">
        <v>282</v>
      </c>
      <c r="C138" s="471" t="s">
        <v>16</v>
      </c>
      <c r="D138" s="465">
        <v>205</v>
      </c>
    </row>
    <row r="139" spans="1:4">
      <c r="A139" s="92">
        <v>134</v>
      </c>
      <c r="B139" s="123" t="s">
        <v>139</v>
      </c>
      <c r="C139" s="471" t="s">
        <v>16</v>
      </c>
      <c r="D139" s="465">
        <v>1500</v>
      </c>
    </row>
    <row r="140" spans="1:4">
      <c r="A140" s="92">
        <v>135</v>
      </c>
      <c r="B140" s="123" t="s">
        <v>285</v>
      </c>
      <c r="C140" s="471" t="s">
        <v>16</v>
      </c>
      <c r="D140" s="465">
        <v>2580</v>
      </c>
    </row>
    <row r="141" spans="1:4">
      <c r="A141" s="92">
        <v>136</v>
      </c>
      <c r="B141" s="315" t="s">
        <v>215</v>
      </c>
      <c r="C141" s="471" t="s">
        <v>34</v>
      </c>
      <c r="D141" s="465">
        <v>15113</v>
      </c>
    </row>
    <row r="142" spans="1:4">
      <c r="A142" s="92">
        <v>137</v>
      </c>
      <c r="B142" s="315" t="s">
        <v>303</v>
      </c>
      <c r="C142" s="471" t="s">
        <v>34</v>
      </c>
      <c r="D142" s="465">
        <v>11987</v>
      </c>
    </row>
    <row r="143" spans="1:4">
      <c r="A143" s="92">
        <v>138</v>
      </c>
      <c r="B143" s="315" t="s">
        <v>255</v>
      </c>
      <c r="C143" s="289" t="s">
        <v>34</v>
      </c>
      <c r="D143" s="465">
        <v>28033</v>
      </c>
    </row>
    <row r="144" spans="1:4">
      <c r="A144" s="92">
        <v>139</v>
      </c>
      <c r="B144" s="315" t="s">
        <v>306</v>
      </c>
      <c r="C144" s="289" t="s">
        <v>34</v>
      </c>
      <c r="D144" s="465">
        <v>4133</v>
      </c>
    </row>
    <row r="145" spans="1:4">
      <c r="A145" s="92">
        <v>140</v>
      </c>
      <c r="B145" s="315" t="s">
        <v>324</v>
      </c>
      <c r="C145" s="289" t="s">
        <v>34</v>
      </c>
      <c r="D145" s="465">
        <v>1167</v>
      </c>
    </row>
    <row r="146" spans="1:4">
      <c r="A146" s="92">
        <v>141</v>
      </c>
      <c r="B146" s="315" t="s">
        <v>325</v>
      </c>
      <c r="C146" s="289" t="s">
        <v>34</v>
      </c>
      <c r="D146" s="465">
        <v>17950</v>
      </c>
    </row>
    <row r="147" spans="1:4">
      <c r="A147" s="92">
        <v>142</v>
      </c>
      <c r="B147" s="317" t="s">
        <v>140</v>
      </c>
      <c r="C147" s="463" t="s">
        <v>34</v>
      </c>
      <c r="D147" s="465">
        <v>14380</v>
      </c>
    </row>
    <row r="148" spans="1:4">
      <c r="A148" s="92">
        <v>143</v>
      </c>
      <c r="B148" s="317" t="s">
        <v>256</v>
      </c>
      <c r="C148" s="463" t="s">
        <v>34</v>
      </c>
      <c r="D148" s="465">
        <v>19152</v>
      </c>
    </row>
    <row r="149" spans="1:4">
      <c r="A149" s="92">
        <v>144</v>
      </c>
      <c r="B149" s="308" t="s">
        <v>141</v>
      </c>
      <c r="C149" s="463" t="s">
        <v>34</v>
      </c>
      <c r="D149" s="465">
        <v>46442</v>
      </c>
    </row>
    <row r="150" spans="1:4">
      <c r="A150" s="92">
        <v>145</v>
      </c>
      <c r="B150" s="313" t="s">
        <v>142</v>
      </c>
      <c r="C150" s="474" t="s">
        <v>34</v>
      </c>
      <c r="D150" s="465">
        <v>15409</v>
      </c>
    </row>
    <row r="151" spans="1:4">
      <c r="A151" s="92">
        <v>146</v>
      </c>
      <c r="B151" s="313" t="s">
        <v>143</v>
      </c>
      <c r="C151" s="474" t="s">
        <v>34</v>
      </c>
      <c r="D151" s="465">
        <v>204847</v>
      </c>
    </row>
    <row r="152" spans="1:4">
      <c r="A152" s="92">
        <v>147</v>
      </c>
      <c r="B152" s="313" t="s">
        <v>320</v>
      </c>
      <c r="C152" s="474" t="s">
        <v>16</v>
      </c>
      <c r="D152" s="465">
        <v>35890</v>
      </c>
    </row>
    <row r="153" spans="1:4">
      <c r="A153" s="92">
        <v>148</v>
      </c>
      <c r="B153" s="310" t="s">
        <v>257</v>
      </c>
      <c r="C153" s="471" t="s">
        <v>16</v>
      </c>
      <c r="D153" s="465">
        <v>800</v>
      </c>
    </row>
    <row r="154" spans="1:4">
      <c r="A154" s="92">
        <v>149</v>
      </c>
      <c r="B154" s="310" t="s">
        <v>304</v>
      </c>
      <c r="C154" s="471" t="s">
        <v>16</v>
      </c>
      <c r="D154" s="465">
        <v>5100</v>
      </c>
    </row>
    <row r="155" spans="1:4">
      <c r="A155" s="92">
        <v>150</v>
      </c>
      <c r="B155" s="310" t="s">
        <v>305</v>
      </c>
      <c r="C155" s="471" t="s">
        <v>16</v>
      </c>
      <c r="D155" s="465">
        <v>11900</v>
      </c>
    </row>
    <row r="156" spans="1:4">
      <c r="A156" s="92">
        <v>151</v>
      </c>
      <c r="B156" s="123" t="s">
        <v>144</v>
      </c>
      <c r="C156" s="471" t="s">
        <v>34</v>
      </c>
      <c r="D156" s="465">
        <v>7850</v>
      </c>
    </row>
    <row r="157" spans="1:4">
      <c r="A157" s="92">
        <v>152</v>
      </c>
      <c r="B157" s="123" t="s">
        <v>317</v>
      </c>
      <c r="C157" s="471" t="s">
        <v>16</v>
      </c>
      <c r="D157" s="465">
        <v>59516</v>
      </c>
    </row>
    <row r="158" spans="1:4" ht="17.25" customHeight="1">
      <c r="A158" s="92">
        <v>153</v>
      </c>
      <c r="B158" s="123" t="s">
        <v>90</v>
      </c>
      <c r="C158" s="471" t="s">
        <v>60</v>
      </c>
      <c r="D158" s="465">
        <v>40534</v>
      </c>
    </row>
    <row r="159" spans="1:4" ht="17.25" customHeight="1">
      <c r="A159" s="92">
        <v>154</v>
      </c>
      <c r="B159" s="123" t="s">
        <v>291</v>
      </c>
      <c r="C159" s="471" t="s">
        <v>60</v>
      </c>
      <c r="D159" s="465">
        <v>7866</v>
      </c>
    </row>
    <row r="160" spans="1:4" ht="17.25" customHeight="1" thickBot="1">
      <c r="A160" s="92">
        <v>155</v>
      </c>
      <c r="B160" s="318" t="s">
        <v>146</v>
      </c>
      <c r="C160" s="476" t="s">
        <v>16</v>
      </c>
      <c r="D160" s="472">
        <v>4500</v>
      </c>
    </row>
    <row r="161" spans="1:4" ht="17.25" customHeight="1">
      <c r="A161" s="99"/>
      <c r="B161" s="184"/>
      <c r="C161" s="185"/>
      <c r="D161" s="186"/>
    </row>
    <row r="162" spans="1:4">
      <c r="A162" s="99"/>
      <c r="B162" s="184"/>
      <c r="C162" s="185"/>
      <c r="D162" s="186"/>
    </row>
    <row r="163" spans="1:4">
      <c r="A163" s="99"/>
      <c r="B163" s="184"/>
      <c r="C163" s="185"/>
      <c r="D163" s="186"/>
    </row>
  </sheetData>
  <sheetProtection formatCells="0" formatColumns="0" formatRows="0" insertColumns="0" insertRows="0" insertHyperlinks="0" deleteColumns="0" deleteRows="0" sort="0" autoFilter="0" pivotTables="0"/>
  <protectedRanges>
    <protectedRange password="CF0D" sqref="B151:B152 B53:B54" name="Rango1_3"/>
    <protectedRange password="CF0D" sqref="B51 B147:B148" name="Rango1_6"/>
  </protectedRanges>
  <autoFilter ref="A4:D5">
    <filterColumn colId="3" showButton="0"/>
  </autoFilter>
  <mergeCells count="5">
    <mergeCell ref="A1:D3"/>
    <mergeCell ref="A4:A5"/>
    <mergeCell ref="B4:B5"/>
    <mergeCell ref="C4:C5"/>
    <mergeCell ref="D4:D5"/>
  </mergeCells>
  <printOptions horizontalCentered="1" verticalCentered="1"/>
  <pageMargins left="0.39370078740157483" right="0.39370078740157483" top="1.3779527559055118" bottom="0.74803149606299213" header="0.70866141732283472" footer="0.31496062992125984"/>
  <pageSetup scale="26" orientation="portrait" r:id="rId1"/>
  <headerFooter>
    <oddHeader>&amp;C&amp;"-,Negrita"&amp;12Universidad Catolica de Colombia
Facultad de Ingenieria Civil
Area de Costos y Programacion de Obras</oddHeader>
    <oddFooter>&amp;C&amp;A</oddFooter>
  </headerFooter>
  <legacyDrawingHF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1"/>
  <sheetViews>
    <sheetView view="pageBreakPreview" zoomScaleNormal="100" zoomScaleSheetLayoutView="100" zoomScalePageLayoutView="85" workbookViewId="0">
      <selection activeCell="B24" sqref="B24"/>
    </sheetView>
  </sheetViews>
  <sheetFormatPr baseColWidth="10" defaultRowHeight="14.4"/>
  <cols>
    <col min="1" max="1" width="11.44140625" style="9"/>
    <col min="2" max="2" width="48" style="9" customWidth="1"/>
    <col min="3" max="3" width="23.33203125" style="108" customWidth="1"/>
    <col min="4" max="4" width="23.109375" style="108" bestFit="1" customWidth="1"/>
    <col min="5" max="5" width="14.44140625" style="130" customWidth="1"/>
  </cols>
  <sheetData>
    <row r="1" spans="1:5" ht="20.25" customHeight="1">
      <c r="A1" s="530" t="s">
        <v>206</v>
      </c>
      <c r="B1" s="531"/>
      <c r="C1" s="531"/>
      <c r="D1" s="531"/>
      <c r="E1" s="532"/>
    </row>
    <row r="2" spans="1:5" ht="20.25" customHeight="1">
      <c r="A2" s="533"/>
      <c r="B2" s="534"/>
      <c r="C2" s="534"/>
      <c r="D2" s="534"/>
      <c r="E2" s="535"/>
    </row>
    <row r="3" spans="1:5" ht="20.25" customHeight="1" thickBot="1">
      <c r="A3" s="536"/>
      <c r="B3" s="537"/>
      <c r="C3" s="537"/>
      <c r="D3" s="537"/>
      <c r="E3" s="538"/>
    </row>
    <row r="4" spans="1:5" s="77" customFormat="1" ht="15.75" customHeight="1">
      <c r="A4" s="539" t="s">
        <v>50</v>
      </c>
      <c r="B4" s="551" t="s">
        <v>5</v>
      </c>
      <c r="C4" s="539" t="s">
        <v>207</v>
      </c>
      <c r="D4" s="551" t="s">
        <v>208</v>
      </c>
      <c r="E4" s="637" t="s">
        <v>13</v>
      </c>
    </row>
    <row r="5" spans="1:5" s="78" customFormat="1">
      <c r="A5" s="639"/>
      <c r="B5" s="640"/>
      <c r="C5" s="639"/>
      <c r="D5" s="640"/>
      <c r="E5" s="638"/>
    </row>
    <row r="6" spans="1:5">
      <c r="A6" s="92">
        <v>1</v>
      </c>
      <c r="B6" s="304" t="s">
        <v>48</v>
      </c>
      <c r="C6" s="291" t="s">
        <v>46</v>
      </c>
      <c r="D6" s="129">
        <v>26000</v>
      </c>
      <c r="E6" s="303">
        <v>1</v>
      </c>
    </row>
    <row r="7" spans="1:5">
      <c r="A7" s="92">
        <v>2</v>
      </c>
      <c r="B7" s="304" t="s">
        <v>47</v>
      </c>
      <c r="C7" s="291" t="s">
        <v>44</v>
      </c>
      <c r="D7" s="129">
        <v>30000</v>
      </c>
      <c r="E7" s="303">
        <v>1</v>
      </c>
    </row>
    <row r="8" spans="1:5">
      <c r="A8" s="92">
        <v>3</v>
      </c>
      <c r="B8" s="304" t="s">
        <v>209</v>
      </c>
      <c r="C8" s="291" t="s">
        <v>210</v>
      </c>
      <c r="D8" s="129">
        <v>11233.3333</v>
      </c>
      <c r="E8" s="303">
        <v>1</v>
      </c>
    </row>
    <row r="9" spans="1:5">
      <c r="A9" s="92">
        <v>4</v>
      </c>
      <c r="B9" s="304" t="s">
        <v>211</v>
      </c>
      <c r="C9" s="291" t="s">
        <v>33</v>
      </c>
      <c r="D9" s="129">
        <v>32000</v>
      </c>
      <c r="E9" s="303">
        <v>1</v>
      </c>
    </row>
    <row r="10" spans="1:5" s="55" customFormat="1" ht="15.75" customHeight="1">
      <c r="A10" s="92">
        <v>5</v>
      </c>
      <c r="B10" s="304" t="s">
        <v>241</v>
      </c>
      <c r="C10" s="305" t="s">
        <v>46</v>
      </c>
      <c r="D10" s="129">
        <v>50000</v>
      </c>
      <c r="E10" s="303">
        <v>1</v>
      </c>
    </row>
    <row r="11" spans="1:5" s="55" customFormat="1" ht="15.75" customHeight="1">
      <c r="A11" s="92">
        <v>6</v>
      </c>
      <c r="B11" s="304" t="s">
        <v>45</v>
      </c>
      <c r="C11" s="305" t="s">
        <v>46</v>
      </c>
      <c r="D11" s="129">
        <v>60000</v>
      </c>
      <c r="E11" s="303">
        <v>1</v>
      </c>
    </row>
    <row r="12" spans="1:5" ht="29.4" thickBot="1">
      <c r="A12" s="92">
        <v>7</v>
      </c>
      <c r="B12" s="307" t="s">
        <v>32</v>
      </c>
      <c r="C12" s="302" t="s">
        <v>33</v>
      </c>
      <c r="D12" s="300" t="s">
        <v>212</v>
      </c>
      <c r="E12" s="306">
        <v>1</v>
      </c>
    </row>
    <row r="13" spans="1:5">
      <c r="B13" s="126"/>
    </row>
    <row r="14" spans="1:5">
      <c r="B14" s="126"/>
    </row>
    <row r="16" spans="1:5">
      <c r="B16" s="126"/>
    </row>
    <row r="17" spans="1:6">
      <c r="B17" s="126"/>
    </row>
    <row r="18" spans="1:6">
      <c r="B18" s="126"/>
    </row>
    <row r="20" spans="1:6">
      <c r="B20" s="126"/>
    </row>
    <row r="24" spans="1:6">
      <c r="B24" s="126"/>
    </row>
    <row r="28" spans="1:6">
      <c r="A28" s="126"/>
      <c r="B28" s="126"/>
      <c r="C28" s="127"/>
      <c r="D28" s="127"/>
      <c r="E28" s="507"/>
      <c r="F28" s="55"/>
    </row>
    <row r="42" spans="2:3">
      <c r="B42" s="126"/>
      <c r="C42" s="127"/>
    </row>
    <row r="43" spans="2:3">
      <c r="B43" s="126"/>
      <c r="C43" s="127"/>
    </row>
    <row r="45" spans="2:3">
      <c r="B45" s="126"/>
    </row>
    <row r="46" spans="2:3">
      <c r="B46" s="126"/>
    </row>
    <row r="48" spans="2:3">
      <c r="B48" s="126"/>
    </row>
    <row r="57" spans="2:2">
      <c r="B57" s="126"/>
    </row>
    <row r="58" spans="2:2">
      <c r="B58" s="126"/>
    </row>
    <row r="59" spans="2:2">
      <c r="B59" s="126"/>
    </row>
    <row r="60" spans="2:2">
      <c r="B60" s="126"/>
    </row>
    <row r="61" spans="2:2">
      <c r="B61" s="126"/>
    </row>
  </sheetData>
  <sheetProtection formatCells="0" formatColumns="0" formatRows="0" insertColumns="0" insertRows="0" insertHyperlinks="0" deleteColumns="0" deleteRows="0" sort="0" autoFilter="0" pivotTables="0"/>
  <protectedRanges>
    <protectedRange password="CF0D" sqref="E1:E3 A6:B6 B7 A7:A12" name="Rango1"/>
  </protectedRanges>
  <mergeCells count="6">
    <mergeCell ref="A1:E3"/>
    <mergeCell ref="A4:A5"/>
    <mergeCell ref="B4:B5"/>
    <mergeCell ref="C4:C5"/>
    <mergeCell ref="D4:D5"/>
    <mergeCell ref="E4:E5"/>
  </mergeCells>
  <printOptions horizontalCentered="1" verticalCentered="1"/>
  <pageMargins left="0.39370078740157483" right="0.39370078740157483" top="1.3779527559055118" bottom="0.74803149606299213" header="0.70866141732283472" footer="0.31496062992125984"/>
  <pageSetup scale="81" orientation="portrait" r:id="rId1"/>
  <headerFooter>
    <oddHeader>&amp;C&amp;"-,Negrita"&amp;12Universidad Catolica de Colombia
Facultad de Ingenieria Civil
Area de Costos y Programacion de Obras</oddHeader>
    <oddFooter>&amp;C&amp;A</oddFooter>
  </headerFooter>
  <legacyDrawingHF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2"/>
  <sheetViews>
    <sheetView view="pageBreakPreview" zoomScaleNormal="100" zoomScaleSheetLayoutView="100" zoomScalePageLayoutView="85" workbookViewId="0">
      <selection activeCell="B24" sqref="B24"/>
    </sheetView>
  </sheetViews>
  <sheetFormatPr baseColWidth="10" defaultRowHeight="14.4"/>
  <cols>
    <col min="1" max="1" width="11.44140625" style="9"/>
    <col min="2" max="2" width="35.88671875" style="9" customWidth="1"/>
    <col min="3" max="3" width="57.6640625" style="9" customWidth="1"/>
    <col min="4" max="4" width="14.88671875" style="108" bestFit="1" customWidth="1"/>
    <col min="5" max="5" width="19.33203125" style="108" customWidth="1"/>
    <col min="6" max="6" width="20.44140625" style="9" customWidth="1"/>
  </cols>
  <sheetData>
    <row r="1" spans="1:6" ht="15" customHeight="1">
      <c r="A1" s="530" t="s">
        <v>338</v>
      </c>
      <c r="B1" s="531"/>
      <c r="C1" s="531"/>
      <c r="D1" s="531"/>
      <c r="E1" s="531"/>
      <c r="F1" s="532"/>
    </row>
    <row r="2" spans="1:6" ht="15" customHeight="1">
      <c r="A2" s="533"/>
      <c r="B2" s="534"/>
      <c r="C2" s="534"/>
      <c r="D2" s="534"/>
      <c r="E2" s="534"/>
      <c r="F2" s="535"/>
    </row>
    <row r="3" spans="1:6" ht="15.75" customHeight="1" thickBot="1">
      <c r="A3" s="536"/>
      <c r="B3" s="537"/>
      <c r="C3" s="537"/>
      <c r="D3" s="537"/>
      <c r="E3" s="537"/>
      <c r="F3" s="538"/>
    </row>
    <row r="4" spans="1:6" s="77" customFormat="1" ht="15.75" customHeight="1">
      <c r="A4" s="635" t="s">
        <v>50</v>
      </c>
      <c r="B4" s="539" t="s">
        <v>196</v>
      </c>
      <c r="C4" s="642" t="s">
        <v>197</v>
      </c>
      <c r="D4" s="551" t="s">
        <v>198</v>
      </c>
      <c r="E4" s="539" t="s">
        <v>22</v>
      </c>
      <c r="F4" s="539" t="s">
        <v>23</v>
      </c>
    </row>
    <row r="5" spans="1:6" s="78" customFormat="1" ht="15" thickBot="1">
      <c r="A5" s="641"/>
      <c r="B5" s="639"/>
      <c r="C5" s="643"/>
      <c r="D5" s="640"/>
      <c r="E5" s="639"/>
      <c r="F5" s="639"/>
    </row>
    <row r="6" spans="1:6">
      <c r="A6" s="283">
        <v>1</v>
      </c>
      <c r="B6" s="284" t="s">
        <v>199</v>
      </c>
      <c r="C6" s="285" t="s">
        <v>200</v>
      </c>
      <c r="D6" s="286">
        <v>161845.71429999999</v>
      </c>
      <c r="E6" s="287">
        <v>0.75</v>
      </c>
      <c r="F6" s="288">
        <f t="shared" ref="F6:F11" si="0">+(E6*D6)+D6</f>
        <v>283230.00002499996</v>
      </c>
    </row>
    <row r="7" spans="1:6">
      <c r="A7" s="289">
        <v>2</v>
      </c>
      <c r="B7" s="128" t="s">
        <v>24</v>
      </c>
      <c r="C7" s="290" t="s">
        <v>201</v>
      </c>
      <c r="D7" s="129">
        <v>68489</v>
      </c>
      <c r="E7" s="124">
        <v>0.75</v>
      </c>
      <c r="F7" s="291">
        <f t="shared" si="0"/>
        <v>119855.75</v>
      </c>
    </row>
    <row r="8" spans="1:6">
      <c r="A8" s="292">
        <v>3</v>
      </c>
      <c r="B8" s="128" t="s">
        <v>260</v>
      </c>
      <c r="C8" s="290" t="s">
        <v>201</v>
      </c>
      <c r="D8" s="293">
        <f>+D7*110%</f>
        <v>75337.900000000009</v>
      </c>
      <c r="E8" s="294">
        <v>0.75</v>
      </c>
      <c r="F8" s="296">
        <f>+F7*110%</f>
        <v>131841.32500000001</v>
      </c>
    </row>
    <row r="9" spans="1:6">
      <c r="A9" s="292">
        <v>4</v>
      </c>
      <c r="B9" s="128" t="s">
        <v>106</v>
      </c>
      <c r="C9" s="295" t="s">
        <v>323</v>
      </c>
      <c r="D9" s="293">
        <v>189802</v>
      </c>
      <c r="E9" s="294">
        <v>0.75</v>
      </c>
      <c r="F9" s="291">
        <f t="shared" si="0"/>
        <v>332153.5</v>
      </c>
    </row>
    <row r="10" spans="1:6">
      <c r="A10" s="289">
        <v>5</v>
      </c>
      <c r="B10" s="128" t="s">
        <v>203</v>
      </c>
      <c r="C10" s="290" t="s">
        <v>202</v>
      </c>
      <c r="D10" s="129">
        <v>27730</v>
      </c>
      <c r="E10" s="124">
        <v>0.75</v>
      </c>
      <c r="F10" s="291">
        <f t="shared" si="0"/>
        <v>48527.5</v>
      </c>
    </row>
    <row r="11" spans="1:6" ht="15" thickBot="1">
      <c r="A11" s="297">
        <v>6</v>
      </c>
      <c r="B11" s="298" t="s">
        <v>204</v>
      </c>
      <c r="C11" s="299" t="s">
        <v>205</v>
      </c>
      <c r="D11" s="300">
        <v>85610</v>
      </c>
      <c r="E11" s="301">
        <v>0.75</v>
      </c>
      <c r="F11" s="302">
        <f t="shared" si="0"/>
        <v>149817.5</v>
      </c>
    </row>
    <row r="13" spans="1:6">
      <c r="B13" s="126"/>
      <c r="C13" s="126"/>
    </row>
    <row r="14" spans="1:6">
      <c r="B14" s="126"/>
      <c r="C14" s="126"/>
    </row>
    <row r="15" spans="1:6">
      <c r="B15" s="126"/>
      <c r="C15" s="126"/>
    </row>
    <row r="17" spans="1:6">
      <c r="B17" s="126"/>
      <c r="C17" s="126"/>
    </row>
    <row r="18" spans="1:6">
      <c r="B18" s="126"/>
      <c r="C18" s="126"/>
    </row>
    <row r="19" spans="1:6">
      <c r="B19" s="126"/>
      <c r="C19" s="126"/>
    </row>
    <row r="21" spans="1:6">
      <c r="B21" s="126"/>
      <c r="C21" s="126"/>
    </row>
    <row r="25" spans="1:6">
      <c r="B25" s="126"/>
      <c r="C25" s="126"/>
    </row>
    <row r="28" spans="1:6">
      <c r="A28" s="126"/>
      <c r="B28" s="126"/>
      <c r="C28" s="126"/>
      <c r="D28" s="127"/>
      <c r="E28" s="127"/>
      <c r="F28" s="126"/>
    </row>
    <row r="43" spans="2:4">
      <c r="B43" s="126"/>
      <c r="C43" s="126"/>
      <c r="D43" s="127"/>
    </row>
    <row r="44" spans="2:4">
      <c r="B44" s="126"/>
      <c r="C44" s="126"/>
      <c r="D44" s="127"/>
    </row>
    <row r="46" spans="2:4">
      <c r="B46" s="126"/>
      <c r="C46" s="126"/>
    </row>
    <row r="47" spans="2:4">
      <c r="B47" s="126"/>
      <c r="C47" s="126"/>
    </row>
    <row r="49" spans="2:3">
      <c r="B49" s="126"/>
      <c r="C49" s="126"/>
    </row>
    <row r="58" spans="2:3">
      <c r="B58" s="126"/>
      <c r="C58" s="126"/>
    </row>
    <row r="59" spans="2:3">
      <c r="B59" s="126"/>
      <c r="C59" s="126"/>
    </row>
    <row r="60" spans="2:3">
      <c r="B60" s="126"/>
      <c r="C60" s="126"/>
    </row>
    <row r="61" spans="2:3">
      <c r="B61" s="126"/>
      <c r="C61" s="126"/>
    </row>
    <row r="62" spans="2:3">
      <c r="B62" s="126"/>
      <c r="C62" s="126"/>
    </row>
  </sheetData>
  <sheetProtection formatCells="0" formatColumns="0" formatRows="0" insertColumns="0" insertRows="0" insertHyperlinks="0" deleteColumns="0" deleteRows="0" sort="0" autoFilter="0" pivotTables="0"/>
  <protectedRanges>
    <protectedRange password="CF0D" sqref="F1 B8 A6:C6 B9:C9" name="Rango1"/>
  </protectedRanges>
  <mergeCells count="7">
    <mergeCell ref="A1:F3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9370078740157483" right="0.39370078740157483" top="1.3779527559055118" bottom="0.74803149606299213" header="0.70866141732283472" footer="0.31496062992125984"/>
  <pageSetup scale="61" orientation="portrait" r:id="rId1"/>
  <headerFooter>
    <oddHeader>&amp;C&amp;"-,Negrita"&amp;12Universidad Catolica de Colombia
Facultad de Ingenieria Civil
Area de Costos y Programacion de Obras</oddHeader>
    <oddFooter>&amp;C&amp;A</oddFooter>
  </headerFooter>
  <legacyDrawingHF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73"/>
  <sheetViews>
    <sheetView tabSelected="1" view="pageBreakPreview" zoomScale="70" zoomScaleNormal="100" zoomScaleSheetLayoutView="70" zoomScalePageLayoutView="90" workbookViewId="0">
      <selection activeCell="H25" sqref="A21:H25"/>
    </sheetView>
  </sheetViews>
  <sheetFormatPr baseColWidth="10" defaultColWidth="11.44140625" defaultRowHeight="14.4"/>
  <cols>
    <col min="1" max="1" width="8.33203125" style="328" customWidth="1"/>
    <col min="2" max="2" width="14.33203125" style="328" customWidth="1"/>
    <col min="3" max="3" width="14.6640625" style="328" customWidth="1"/>
    <col min="4" max="4" width="46.33203125" style="328" bestFit="1" customWidth="1"/>
    <col min="5" max="5" width="25" style="328" customWidth="1"/>
    <col min="6" max="6" width="18.109375" style="328" bestFit="1" customWidth="1"/>
    <col min="7" max="7" width="15.33203125" style="319" customWidth="1"/>
    <col min="8" max="8" width="21.5546875" style="322" bestFit="1" customWidth="1"/>
    <col min="9" max="9" width="17.44140625" style="323" bestFit="1" customWidth="1"/>
    <col min="10" max="16384" width="11.44140625" style="323"/>
  </cols>
  <sheetData>
    <row r="1" spans="1:8" ht="18" customHeight="1">
      <c r="A1" s="319"/>
      <c r="B1" s="320"/>
      <c r="C1" s="320"/>
      <c r="D1" s="320"/>
      <c r="E1" s="320"/>
      <c r="F1" s="320"/>
      <c r="G1" s="321"/>
    </row>
    <row r="2" spans="1:8" ht="18" customHeight="1">
      <c r="A2" s="324" t="s">
        <v>148</v>
      </c>
      <c r="B2" s="325"/>
      <c r="C2" s="325"/>
      <c r="D2" s="325"/>
      <c r="E2" s="325"/>
      <c r="F2" s="325"/>
    </row>
    <row r="3" spans="1:8" ht="18" customHeight="1">
      <c r="A3" s="324"/>
      <c r="B3" s="325"/>
      <c r="C3" s="325"/>
      <c r="D3" s="325"/>
      <c r="E3" s="325"/>
      <c r="F3" s="325"/>
    </row>
    <row r="4" spans="1:8" ht="18" customHeight="1" thickBot="1">
      <c r="A4" s="326" t="s">
        <v>149</v>
      </c>
      <c r="B4" s="327"/>
    </row>
    <row r="5" spans="1:8" s="334" customFormat="1" ht="15.75" customHeight="1" thickTop="1" thickBot="1">
      <c r="A5" s="329" t="s">
        <v>5</v>
      </c>
      <c r="B5" s="330"/>
      <c r="C5" s="331"/>
      <c r="D5" s="331" t="s">
        <v>13</v>
      </c>
      <c r="E5" s="331" t="s">
        <v>51</v>
      </c>
      <c r="F5" s="331" t="s">
        <v>150</v>
      </c>
      <c r="G5" s="332" t="s">
        <v>151</v>
      </c>
      <c r="H5" s="333" t="s">
        <v>152</v>
      </c>
    </row>
    <row r="6" spans="1:8" s="342" customFormat="1" ht="15" thickTop="1">
      <c r="A6" s="335" t="s">
        <v>153</v>
      </c>
      <c r="B6" s="336"/>
      <c r="C6" s="337"/>
      <c r="D6" s="338">
        <v>1</v>
      </c>
      <c r="E6" s="339">
        <v>3000000</v>
      </c>
      <c r="F6" s="339">
        <f t="shared" ref="F6:F12" si="0">+E6*D6</f>
        <v>3000000</v>
      </c>
      <c r="G6" s="340">
        <v>20</v>
      </c>
      <c r="H6" s="341">
        <f t="shared" ref="H6:H12" si="1">+F6*G6</f>
        <v>60000000</v>
      </c>
    </row>
    <row r="7" spans="1:8">
      <c r="A7" s="343" t="s">
        <v>154</v>
      </c>
      <c r="B7" s="344"/>
      <c r="C7" s="345"/>
      <c r="D7" s="338">
        <v>1</v>
      </c>
      <c r="E7" s="339">
        <v>2000000</v>
      </c>
      <c r="F7" s="339">
        <f t="shared" si="0"/>
        <v>2000000</v>
      </c>
      <c r="G7" s="340">
        <v>20</v>
      </c>
      <c r="H7" s="341">
        <f t="shared" si="1"/>
        <v>40000000</v>
      </c>
    </row>
    <row r="8" spans="1:8">
      <c r="A8" s="343" t="s">
        <v>155</v>
      </c>
      <c r="B8" s="344"/>
      <c r="C8" s="345"/>
      <c r="D8" s="338">
        <v>1</v>
      </c>
      <c r="E8" s="339">
        <v>800000</v>
      </c>
      <c r="F8" s="339">
        <f t="shared" si="0"/>
        <v>800000</v>
      </c>
      <c r="G8" s="340">
        <v>20</v>
      </c>
      <c r="H8" s="341">
        <f t="shared" si="1"/>
        <v>16000000</v>
      </c>
    </row>
    <row r="9" spans="1:8">
      <c r="A9" s="343" t="s">
        <v>351</v>
      </c>
      <c r="B9" s="344"/>
      <c r="C9" s="345"/>
      <c r="D9" s="338">
        <v>1</v>
      </c>
      <c r="E9" s="339">
        <v>680000</v>
      </c>
      <c r="F9" s="339">
        <f t="shared" si="0"/>
        <v>680000</v>
      </c>
      <c r="G9" s="340">
        <v>20</v>
      </c>
      <c r="H9" s="341">
        <f t="shared" si="1"/>
        <v>13600000</v>
      </c>
    </row>
    <row r="10" spans="1:8">
      <c r="A10" s="343" t="s">
        <v>156</v>
      </c>
      <c r="B10" s="344"/>
      <c r="C10" s="345"/>
      <c r="D10" s="338">
        <v>1</v>
      </c>
      <c r="E10" s="339">
        <v>600000</v>
      </c>
      <c r="F10" s="339">
        <f t="shared" si="0"/>
        <v>600000</v>
      </c>
      <c r="G10" s="340">
        <v>20</v>
      </c>
      <c r="H10" s="341">
        <f t="shared" si="1"/>
        <v>12000000</v>
      </c>
    </row>
    <row r="11" spans="1:8">
      <c r="A11" s="343" t="s">
        <v>157</v>
      </c>
      <c r="B11" s="344"/>
      <c r="C11" s="345"/>
      <c r="D11" s="338">
        <v>1</v>
      </c>
      <c r="E11" s="339">
        <v>600000</v>
      </c>
      <c r="F11" s="339">
        <f t="shared" si="0"/>
        <v>600000</v>
      </c>
      <c r="G11" s="340">
        <v>20</v>
      </c>
      <c r="H11" s="341">
        <f t="shared" si="1"/>
        <v>12000000</v>
      </c>
    </row>
    <row r="12" spans="1:8" ht="15" thickBot="1">
      <c r="A12" s="343" t="s">
        <v>158</v>
      </c>
      <c r="B12" s="344"/>
      <c r="C12" s="345"/>
      <c r="D12" s="338">
        <v>1</v>
      </c>
      <c r="E12" s="339">
        <v>580000</v>
      </c>
      <c r="F12" s="339">
        <f t="shared" si="0"/>
        <v>580000</v>
      </c>
      <c r="G12" s="340">
        <v>20</v>
      </c>
      <c r="H12" s="341">
        <f t="shared" si="1"/>
        <v>11600000</v>
      </c>
    </row>
    <row r="13" spans="1:8" ht="15.6" thickTop="1" thickBot="1">
      <c r="D13" s="346"/>
      <c r="E13" s="347"/>
      <c r="F13" s="348">
        <f>SUM(F6:F12)</f>
        <v>8260000</v>
      </c>
      <c r="G13" s="349"/>
      <c r="H13" s="348">
        <f>SUM(H6:H12)</f>
        <v>165200000</v>
      </c>
    </row>
    <row r="14" spans="1:8" ht="15" thickTop="1">
      <c r="D14" s="346"/>
      <c r="E14" s="347"/>
      <c r="F14" s="350"/>
      <c r="G14" s="349"/>
    </row>
    <row r="15" spans="1:8" ht="15" thickBot="1">
      <c r="A15" s="326" t="s">
        <v>159</v>
      </c>
      <c r="B15" s="327"/>
      <c r="C15" s="327"/>
      <c r="D15" s="346"/>
      <c r="E15" s="347"/>
      <c r="F15" s="347"/>
      <c r="G15" s="349"/>
    </row>
    <row r="16" spans="1:8" ht="15.6" thickTop="1" thickBot="1">
      <c r="A16" s="644" t="s">
        <v>5</v>
      </c>
      <c r="B16" s="645"/>
      <c r="C16" s="646"/>
      <c r="D16" s="351" t="s">
        <v>13</v>
      </c>
      <c r="E16" s="352" t="s">
        <v>51</v>
      </c>
      <c r="F16" s="353" t="s">
        <v>150</v>
      </c>
      <c r="G16" s="354" t="s">
        <v>151</v>
      </c>
      <c r="H16" s="355" t="s">
        <v>152</v>
      </c>
    </row>
    <row r="17" spans="1:8" s="361" customFormat="1" ht="15" thickTop="1" thickBot="1">
      <c r="A17" s="647" t="s">
        <v>160</v>
      </c>
      <c r="B17" s="648"/>
      <c r="C17" s="649"/>
      <c r="D17" s="356">
        <v>1</v>
      </c>
      <c r="E17" s="357">
        <v>500000</v>
      </c>
      <c r="F17" s="358">
        <f>D17*E17</f>
        <v>500000</v>
      </c>
      <c r="G17" s="359">
        <v>20</v>
      </c>
      <c r="H17" s="360">
        <f>+F17*G17</f>
        <v>10000000</v>
      </c>
    </row>
    <row r="18" spans="1:8" ht="15" thickTop="1">
      <c r="A18" s="362"/>
      <c r="B18" s="320"/>
      <c r="C18" s="320"/>
      <c r="E18" s="347"/>
      <c r="F18" s="350"/>
      <c r="G18" s="349"/>
    </row>
    <row r="19" spans="1:8" ht="15" thickBot="1">
      <c r="A19" s="326" t="s">
        <v>161</v>
      </c>
      <c r="B19" s="327"/>
      <c r="C19" s="327"/>
      <c r="D19" s="327"/>
      <c r="E19" s="347"/>
      <c r="F19" s="347"/>
      <c r="G19" s="349"/>
    </row>
    <row r="20" spans="1:8" ht="15.6" thickTop="1" thickBot="1">
      <c r="A20" s="329" t="s">
        <v>5</v>
      </c>
      <c r="B20" s="363"/>
      <c r="C20" s="364"/>
      <c r="D20" s="364" t="s">
        <v>13</v>
      </c>
      <c r="E20" s="352" t="s">
        <v>51</v>
      </c>
      <c r="F20" s="353" t="s">
        <v>150</v>
      </c>
      <c r="G20" s="365" t="s">
        <v>151</v>
      </c>
      <c r="H20" s="366" t="s">
        <v>152</v>
      </c>
    </row>
    <row r="21" spans="1:8" s="361" customFormat="1" thickTop="1">
      <c r="A21" s="335" t="s">
        <v>162</v>
      </c>
      <c r="B21" s="367"/>
      <c r="C21" s="368"/>
      <c r="D21" s="369">
        <v>1</v>
      </c>
      <c r="E21" s="370">
        <v>500000</v>
      </c>
      <c r="F21" s="339">
        <f t="shared" ref="F21:F24" si="2">+E21*D21</f>
        <v>500000</v>
      </c>
      <c r="G21" s="371">
        <v>20</v>
      </c>
      <c r="H21" s="372">
        <f t="shared" ref="H21:H25" si="3">+F21*G21</f>
        <v>10000000</v>
      </c>
    </row>
    <row r="22" spans="1:8" s="361" customFormat="1" ht="13.8">
      <c r="A22" s="343" t="s">
        <v>163</v>
      </c>
      <c r="B22" s="367"/>
      <c r="C22" s="373"/>
      <c r="D22" s="369">
        <v>1</v>
      </c>
      <c r="E22" s="370">
        <v>1008693.571</v>
      </c>
      <c r="F22" s="339">
        <f t="shared" si="2"/>
        <v>1008693.571</v>
      </c>
      <c r="G22" s="371">
        <v>20</v>
      </c>
      <c r="H22" s="375">
        <f t="shared" si="3"/>
        <v>20173871.420000002</v>
      </c>
    </row>
    <row r="23" spans="1:8" s="361" customFormat="1" ht="13.8">
      <c r="A23" s="343" t="s">
        <v>164</v>
      </c>
      <c r="B23" s="367"/>
      <c r="C23" s="373"/>
      <c r="D23" s="369">
        <v>1</v>
      </c>
      <c r="E23" s="370">
        <v>600000</v>
      </c>
      <c r="F23" s="339">
        <f t="shared" si="2"/>
        <v>600000</v>
      </c>
      <c r="G23" s="371">
        <v>20</v>
      </c>
      <c r="H23" s="375">
        <f t="shared" si="3"/>
        <v>12000000</v>
      </c>
    </row>
    <row r="24" spans="1:8" s="361" customFormat="1" ht="13.8">
      <c r="A24" s="343" t="s">
        <v>165</v>
      </c>
      <c r="B24" s="367"/>
      <c r="C24" s="373"/>
      <c r="D24" s="376">
        <v>410</v>
      </c>
      <c r="E24" s="370">
        <v>8500</v>
      </c>
      <c r="F24" s="339">
        <f t="shared" si="2"/>
        <v>3485000</v>
      </c>
      <c r="G24" s="371">
        <v>20</v>
      </c>
      <c r="H24" s="375">
        <f t="shared" si="3"/>
        <v>69700000</v>
      </c>
    </row>
    <row r="25" spans="1:8" s="361" customFormat="1" ht="13.8">
      <c r="A25" s="343" t="s">
        <v>166</v>
      </c>
      <c r="B25" s="367"/>
      <c r="C25" s="373"/>
      <c r="D25" s="369">
        <v>1</v>
      </c>
      <c r="E25" s="370">
        <v>450000</v>
      </c>
      <c r="F25" s="339">
        <f>+E25*D25/7</f>
        <v>64285.714285714283</v>
      </c>
      <c r="G25" s="371">
        <v>20</v>
      </c>
      <c r="H25" s="375">
        <f t="shared" si="3"/>
        <v>1285714.2857142857</v>
      </c>
    </row>
    <row r="26" spans="1:8" ht="15" thickBot="1">
      <c r="E26" s="347"/>
      <c r="F26" s="379">
        <f>SUM(F21:F25)</f>
        <v>5657979.285285715</v>
      </c>
      <c r="G26" s="349"/>
      <c r="H26" s="379">
        <f>SUM(H21:H25)</f>
        <v>113159585.70571429</v>
      </c>
    </row>
    <row r="27" spans="1:8" ht="15" thickTop="1">
      <c r="E27" s="347"/>
      <c r="F27" s="350"/>
      <c r="G27" s="349"/>
    </row>
    <row r="28" spans="1:8" ht="15" thickBot="1">
      <c r="A28" s="326" t="s">
        <v>167</v>
      </c>
      <c r="B28" s="327"/>
      <c r="C28" s="327"/>
      <c r="E28" s="347"/>
      <c r="F28" s="347"/>
      <c r="G28" s="349"/>
    </row>
    <row r="29" spans="1:8" ht="15.6" thickTop="1" thickBot="1">
      <c r="A29" s="644" t="s">
        <v>5</v>
      </c>
      <c r="B29" s="650"/>
      <c r="C29" s="651"/>
      <c r="D29" s="333" t="s">
        <v>13</v>
      </c>
      <c r="E29" s="352" t="s">
        <v>51</v>
      </c>
      <c r="F29" s="380" t="s">
        <v>152</v>
      </c>
      <c r="G29" s="365" t="s">
        <v>151</v>
      </c>
      <c r="H29" s="366" t="s">
        <v>152</v>
      </c>
    </row>
    <row r="30" spans="1:8" s="361" customFormat="1" thickTop="1">
      <c r="A30" s="343" t="s">
        <v>168</v>
      </c>
      <c r="B30" s="367"/>
      <c r="C30" s="373"/>
      <c r="D30" s="369">
        <v>1</v>
      </c>
      <c r="E30" s="369">
        <v>85342.842860000004</v>
      </c>
      <c r="F30" s="381">
        <f>E30*D30</f>
        <v>85342.842860000004</v>
      </c>
      <c r="G30" s="374">
        <v>20</v>
      </c>
      <c r="H30" s="375">
        <f>+F30*G30</f>
        <v>1706856.8572</v>
      </c>
    </row>
    <row r="31" spans="1:8" s="361" customFormat="1" ht="13.8">
      <c r="A31" s="343" t="s">
        <v>169</v>
      </c>
      <c r="B31" s="367"/>
      <c r="C31" s="373"/>
      <c r="D31" s="369">
        <v>1</v>
      </c>
      <c r="E31" s="369">
        <v>50000</v>
      </c>
      <c r="F31" s="381">
        <f>E31*D31</f>
        <v>50000</v>
      </c>
      <c r="G31" s="374">
        <v>20</v>
      </c>
      <c r="H31" s="375">
        <f>+F31*G31</f>
        <v>1000000</v>
      </c>
    </row>
    <row r="32" spans="1:8" s="361" customFormat="1" ht="13.8">
      <c r="A32" s="343" t="s">
        <v>170</v>
      </c>
      <c r="B32" s="367"/>
      <c r="C32" s="373"/>
      <c r="D32" s="369">
        <v>1</v>
      </c>
      <c r="E32" s="369">
        <v>50000</v>
      </c>
      <c r="F32" s="381">
        <f>E32*D32</f>
        <v>50000</v>
      </c>
      <c r="G32" s="374">
        <v>20</v>
      </c>
      <c r="H32" s="375">
        <f>+F32*G32</f>
        <v>1000000</v>
      </c>
    </row>
    <row r="33" spans="1:8" s="361" customFormat="1" thickBot="1">
      <c r="A33" s="377" t="s">
        <v>171</v>
      </c>
      <c r="B33" s="382"/>
      <c r="C33" s="383"/>
      <c r="D33" s="384">
        <v>1</v>
      </c>
      <c r="E33" s="384">
        <v>60000</v>
      </c>
      <c r="F33" s="385">
        <f>E33*D33</f>
        <v>60000</v>
      </c>
      <c r="G33" s="374">
        <v>20</v>
      </c>
      <c r="H33" s="378">
        <f>+F33*G33</f>
        <v>1200000</v>
      </c>
    </row>
    <row r="34" spans="1:8" ht="15.6" thickTop="1" thickBot="1">
      <c r="E34" s="347"/>
      <c r="F34" s="379">
        <f>SUM(F30:F33)</f>
        <v>245342.84286</v>
      </c>
      <c r="G34" s="349"/>
      <c r="H34" s="379">
        <f>SUM(H30:H33)</f>
        <v>4906856.8572000004</v>
      </c>
    </row>
    <row r="35" spans="1:8" ht="15" thickTop="1">
      <c r="E35" s="347"/>
      <c r="F35" s="350"/>
      <c r="G35" s="349"/>
    </row>
    <row r="36" spans="1:8" ht="15" thickBot="1">
      <c r="A36" s="326" t="s">
        <v>172</v>
      </c>
      <c r="B36" s="327"/>
      <c r="C36" s="327"/>
      <c r="E36" s="347"/>
      <c r="F36" s="347"/>
      <c r="G36" s="349"/>
    </row>
    <row r="37" spans="1:8" ht="15.6" thickTop="1" thickBot="1">
      <c r="A37" s="386" t="s">
        <v>173</v>
      </c>
      <c r="B37" s="330"/>
      <c r="C37" s="330"/>
      <c r="D37" s="330"/>
      <c r="E37" s="387"/>
      <c r="F37" s="388" t="s">
        <v>174</v>
      </c>
      <c r="G37" s="365" t="s">
        <v>151</v>
      </c>
      <c r="H37" s="366" t="s">
        <v>152</v>
      </c>
    </row>
    <row r="38" spans="1:8" s="361" customFormat="1" ht="15" thickTop="1" thickBot="1">
      <c r="A38" s="389" t="s">
        <v>175</v>
      </c>
      <c r="B38" s="390"/>
      <c r="C38" s="391"/>
      <c r="D38" s="392"/>
      <c r="E38" s="393"/>
      <c r="F38" s="394">
        <v>5.1000000000000004E-3</v>
      </c>
      <c r="G38" s="395">
        <v>20</v>
      </c>
      <c r="H38" s="396">
        <f>+G38*F38*F41</f>
        <v>25884513.465855651</v>
      </c>
    </row>
    <row r="39" spans="1:8" s="361" customFormat="1" ht="15" thickTop="1" thickBot="1">
      <c r="A39" s="389" t="s">
        <v>176</v>
      </c>
      <c r="B39" s="390"/>
      <c r="C39" s="391"/>
      <c r="D39" s="392"/>
      <c r="E39" s="393"/>
      <c r="F39" s="394">
        <v>4.0000000000000001E-3</v>
      </c>
      <c r="G39" s="395">
        <v>20</v>
      </c>
      <c r="H39" s="375">
        <f>+G39*F39*F41</f>
        <v>20301579.18890639</v>
      </c>
    </row>
    <row r="40" spans="1:8" s="361" customFormat="1" ht="15" thickTop="1" thickBot="1">
      <c r="A40" s="389" t="s">
        <v>177</v>
      </c>
      <c r="B40" s="397"/>
      <c r="C40" s="398"/>
      <c r="D40" s="398"/>
      <c r="E40" s="399"/>
      <c r="F40" s="400">
        <f>SUM(F38:F39)</f>
        <v>9.1000000000000004E-3</v>
      </c>
      <c r="G40" s="395">
        <v>20</v>
      </c>
      <c r="H40" s="375">
        <f>+G40*F40*F41</f>
        <v>46186092.654762037</v>
      </c>
    </row>
    <row r="41" spans="1:8" s="361" customFormat="1" ht="15" thickTop="1" thickBot="1">
      <c r="A41" s="404" t="s">
        <v>178</v>
      </c>
      <c r="B41" s="404"/>
      <c r="C41" s="404"/>
      <c r="D41" s="457"/>
      <c r="E41" s="458"/>
      <c r="F41" s="404">
        <f>+PRESUPUESTO!F74/G41</f>
        <v>253769739.86132988</v>
      </c>
      <c r="G41" s="395">
        <v>20</v>
      </c>
      <c r="H41" s="378">
        <f>+F41*G41</f>
        <v>5075394797.2265978</v>
      </c>
    </row>
    <row r="42" spans="1:8" s="361" customFormat="1" ht="15.6" thickTop="1" thickBot="1">
      <c r="A42" s="456"/>
      <c r="B42" s="405"/>
      <c r="C42" s="406"/>
      <c r="D42" s="406"/>
      <c r="E42" s="406"/>
      <c r="F42" s="379">
        <f>+F41*F40</f>
        <v>2309304.6327381022</v>
      </c>
      <c r="G42" s="479">
        <v>20</v>
      </c>
      <c r="H42" s="379">
        <f>+F42*G42</f>
        <v>46186092.654762045</v>
      </c>
    </row>
    <row r="43" spans="1:8" ht="15" thickTop="1">
      <c r="A43" s="405"/>
      <c r="B43" s="405"/>
      <c r="C43" s="406"/>
      <c r="D43" s="406"/>
      <c r="E43" s="406"/>
      <c r="F43" s="407"/>
      <c r="G43" s="349"/>
    </row>
    <row r="44" spans="1:8" s="412" customFormat="1" ht="15" thickBot="1">
      <c r="A44" s="326" t="s">
        <v>179</v>
      </c>
      <c r="B44" s="408"/>
      <c r="C44" s="408"/>
      <c r="D44" s="409"/>
      <c r="E44" s="409"/>
      <c r="F44" s="409"/>
      <c r="G44" s="410"/>
      <c r="H44" s="411"/>
    </row>
    <row r="45" spans="1:8" ht="15.6" thickTop="1" thickBot="1">
      <c r="A45" s="329" t="s">
        <v>180</v>
      </c>
      <c r="B45" s="330"/>
      <c r="C45" s="330"/>
      <c r="D45" s="330"/>
      <c r="E45" s="387"/>
      <c r="F45" s="352" t="s">
        <v>51</v>
      </c>
      <c r="G45" s="365" t="s">
        <v>151</v>
      </c>
      <c r="H45" s="366" t="s">
        <v>152</v>
      </c>
    </row>
    <row r="46" spans="1:8" s="361" customFormat="1" thickTop="1">
      <c r="A46" s="413" t="s">
        <v>181</v>
      </c>
      <c r="B46" s="414"/>
      <c r="C46" s="415"/>
      <c r="D46" s="415"/>
      <c r="E46" s="416"/>
      <c r="F46" s="417">
        <v>19000</v>
      </c>
      <c r="G46" s="371">
        <v>20</v>
      </c>
      <c r="H46" s="372">
        <f>+F46*G46</f>
        <v>380000</v>
      </c>
    </row>
    <row r="47" spans="1:8" s="361" customFormat="1" ht="13.8">
      <c r="A47" s="413" t="s">
        <v>182</v>
      </c>
      <c r="B47" s="418"/>
      <c r="C47" s="419"/>
      <c r="D47" s="420"/>
      <c r="E47" s="421"/>
      <c r="F47" s="422">
        <v>50270.33</v>
      </c>
      <c r="G47" s="374">
        <v>20</v>
      </c>
      <c r="H47" s="375">
        <f>+F47*G47</f>
        <v>1005406.6000000001</v>
      </c>
    </row>
    <row r="48" spans="1:8" s="361" customFormat="1" ht="13.8">
      <c r="A48" s="413" t="s">
        <v>183</v>
      </c>
      <c r="B48" s="418"/>
      <c r="C48" s="419"/>
      <c r="D48" s="420"/>
      <c r="E48" s="421"/>
      <c r="F48" s="422">
        <v>1100</v>
      </c>
      <c r="G48" s="374">
        <v>20</v>
      </c>
      <c r="H48" s="375">
        <f>+F48*G48</f>
        <v>22000</v>
      </c>
    </row>
    <row r="49" spans="1:9" s="361" customFormat="1" thickBot="1">
      <c r="A49" s="423" t="s">
        <v>184</v>
      </c>
      <c r="B49" s="424"/>
      <c r="C49" s="425"/>
      <c r="D49" s="426"/>
      <c r="E49" s="427"/>
      <c r="F49" s="428">
        <v>120000</v>
      </c>
      <c r="G49" s="359">
        <v>20</v>
      </c>
      <c r="H49" s="378">
        <f>+F49*G49</f>
        <v>2400000</v>
      </c>
    </row>
    <row r="50" spans="1:9" ht="15.6" thickTop="1" thickBot="1">
      <c r="A50" s="405"/>
      <c r="B50" s="405"/>
      <c r="C50" s="406"/>
      <c r="D50" s="406"/>
      <c r="E50" s="406"/>
      <c r="F50" s="348">
        <f>SUM(F46:F49)</f>
        <v>190370.33000000002</v>
      </c>
      <c r="G50" s="349"/>
      <c r="H50" s="348">
        <f>SUM(H46:H49)</f>
        <v>3807406.6</v>
      </c>
    </row>
    <row r="51" spans="1:9" ht="15.6" thickTop="1" thickBot="1">
      <c r="G51" s="349"/>
    </row>
    <row r="52" spans="1:9" ht="15.6" thickTop="1" thickBot="1">
      <c r="A52" s="329" t="s">
        <v>185</v>
      </c>
      <c r="B52" s="330"/>
      <c r="C52" s="330"/>
      <c r="D52" s="330"/>
      <c r="E52" s="387"/>
      <c r="F52" s="388" t="s">
        <v>152</v>
      </c>
      <c r="G52" s="365" t="s">
        <v>151</v>
      </c>
      <c r="H52" s="366" t="s">
        <v>152</v>
      </c>
    </row>
    <row r="53" spans="1:9" s="361" customFormat="1" thickTop="1">
      <c r="A53" s="429" t="s">
        <v>186</v>
      </c>
      <c r="B53" s="430"/>
      <c r="C53" s="431"/>
      <c r="D53" s="432"/>
      <c r="E53" s="433"/>
      <c r="F53" s="434">
        <f>+F13</f>
        <v>8260000</v>
      </c>
      <c r="G53" s="395">
        <v>20</v>
      </c>
      <c r="H53" s="396">
        <f>+H13</f>
        <v>165200000</v>
      </c>
    </row>
    <row r="54" spans="1:9" s="361" customFormat="1" ht="13.8">
      <c r="A54" s="435" t="s">
        <v>187</v>
      </c>
      <c r="B54" s="430"/>
      <c r="C54" s="431"/>
      <c r="D54" s="432"/>
      <c r="E54" s="433"/>
      <c r="F54" s="434">
        <f>+F17</f>
        <v>500000</v>
      </c>
      <c r="G54" s="374">
        <v>20</v>
      </c>
      <c r="H54" s="375">
        <f>+H17</f>
        <v>10000000</v>
      </c>
    </row>
    <row r="55" spans="1:9" s="361" customFormat="1" ht="13.8">
      <c r="A55" s="435" t="s">
        <v>188</v>
      </c>
      <c r="B55" s="430"/>
      <c r="C55" s="431"/>
      <c r="D55" s="432"/>
      <c r="E55" s="433"/>
      <c r="F55" s="434">
        <f>+F26</f>
        <v>5657979.285285715</v>
      </c>
      <c r="G55" s="374">
        <v>20</v>
      </c>
      <c r="H55" s="375">
        <f>+H26</f>
        <v>113159585.70571429</v>
      </c>
    </row>
    <row r="56" spans="1:9" s="361" customFormat="1" ht="13.8">
      <c r="A56" s="435" t="s">
        <v>189</v>
      </c>
      <c r="B56" s="430"/>
      <c r="C56" s="431"/>
      <c r="D56" s="432"/>
      <c r="E56" s="433"/>
      <c r="F56" s="434">
        <f>+F34</f>
        <v>245342.84286</v>
      </c>
      <c r="G56" s="374">
        <v>20</v>
      </c>
      <c r="H56" s="375">
        <f>+H34</f>
        <v>4906856.8572000004</v>
      </c>
    </row>
    <row r="57" spans="1:9" s="361" customFormat="1" ht="13.8">
      <c r="A57" s="435" t="s">
        <v>190</v>
      </c>
      <c r="B57" s="430"/>
      <c r="C57" s="431"/>
      <c r="D57" s="432"/>
      <c r="E57" s="433"/>
      <c r="F57" s="434">
        <f>+F42</f>
        <v>2309304.6327381022</v>
      </c>
      <c r="G57" s="374">
        <v>20</v>
      </c>
      <c r="H57" s="375">
        <f>+H42</f>
        <v>46186092.654762045</v>
      </c>
    </row>
    <row r="58" spans="1:9" s="361" customFormat="1" thickBot="1">
      <c r="A58" s="436" t="s">
        <v>191</v>
      </c>
      <c r="B58" s="401"/>
      <c r="C58" s="402"/>
      <c r="D58" s="402"/>
      <c r="E58" s="403"/>
      <c r="F58" s="434">
        <f>+F50</f>
        <v>190370.33000000002</v>
      </c>
      <c r="G58" s="359">
        <v>20</v>
      </c>
      <c r="H58" s="378">
        <f>+F58*G58</f>
        <v>3807406.6000000006</v>
      </c>
    </row>
    <row r="59" spans="1:9" ht="16.8" thickTop="1" thickBot="1">
      <c r="A59" s="405"/>
      <c r="B59" s="405"/>
      <c r="C59" s="406"/>
      <c r="D59" s="406"/>
      <c r="E59" s="406"/>
      <c r="F59" s="348">
        <f>SUM(F53:F58)</f>
        <v>17162997.090883814</v>
      </c>
      <c r="H59" s="437">
        <f>SUM(H53:H58)</f>
        <v>343259941.81767637</v>
      </c>
    </row>
    <row r="60" spans="1:9" ht="15.6" thickTop="1" thickBot="1">
      <c r="A60" s="405"/>
      <c r="B60" s="405"/>
      <c r="C60" s="406"/>
      <c r="D60" s="406"/>
      <c r="E60" s="406"/>
      <c r="F60" s="350"/>
      <c r="I60" s="480"/>
    </row>
    <row r="61" spans="1:9" ht="16.8" thickTop="1" thickBot="1">
      <c r="A61" s="405"/>
      <c r="B61" s="405"/>
      <c r="C61" s="406"/>
      <c r="D61" s="438" t="s">
        <v>192</v>
      </c>
      <c r="F61" s="439">
        <f>SUM(F53:F58)</f>
        <v>17162997.090883814</v>
      </c>
    </row>
    <row r="62" spans="1:9" ht="16.2" thickTop="1">
      <c r="A62" s="324" t="s">
        <v>340</v>
      </c>
      <c r="G62" s="452"/>
      <c r="H62" s="323"/>
    </row>
    <row r="63" spans="1:9" ht="15" thickBot="1"/>
    <row r="64" spans="1:9" ht="16.8" thickTop="1" thickBot="1">
      <c r="A64" s="440"/>
      <c r="B64" s="441" t="s">
        <v>193</v>
      </c>
      <c r="C64" s="442"/>
      <c r="D64" s="442"/>
      <c r="E64" s="443"/>
      <c r="F64" s="444"/>
      <c r="G64" s="445">
        <f>ROUND(H59/H41,2)</f>
        <v>7.0000000000000007E-2</v>
      </c>
      <c r="H64" s="446"/>
    </row>
    <row r="65" spans="1:8" ht="16.2" thickTop="1">
      <c r="A65" s="440"/>
      <c r="B65" s="447"/>
      <c r="C65" s="448"/>
      <c r="D65" s="448"/>
      <c r="E65" s="449"/>
      <c r="F65" s="450"/>
      <c r="G65" s="451"/>
      <c r="H65" s="446"/>
    </row>
    <row r="66" spans="1:8" ht="15.6">
      <c r="A66" s="324" t="s">
        <v>194</v>
      </c>
      <c r="G66" s="452"/>
      <c r="H66" s="323"/>
    </row>
    <row r="67" spans="1:8" ht="15" thickBot="1">
      <c r="A67" s="319"/>
    </row>
    <row r="68" spans="1:8" ht="15.6" thickTop="1" thickBot="1">
      <c r="B68" s="441" t="s">
        <v>195</v>
      </c>
      <c r="C68" s="442"/>
      <c r="D68" s="442"/>
      <c r="E68" s="443"/>
      <c r="F68" s="453"/>
      <c r="G68" s="445">
        <v>0.05</v>
      </c>
      <c r="H68" s="328"/>
    </row>
    <row r="69" spans="1:8" ht="15" thickTop="1">
      <c r="B69" s="454"/>
      <c r="C69" s="454"/>
      <c r="D69" s="454"/>
      <c r="E69" s="454"/>
      <c r="F69" s="454"/>
      <c r="G69" s="455"/>
      <c r="H69" s="328"/>
    </row>
    <row r="70" spans="1:8" ht="15" thickBot="1">
      <c r="H70" s="328"/>
    </row>
    <row r="71" spans="1:8" ht="14.25" customHeight="1" thickTop="1">
      <c r="B71" s="652" t="s">
        <v>354</v>
      </c>
      <c r="C71" s="653"/>
      <c r="D71" s="653"/>
      <c r="E71" s="653"/>
      <c r="F71" s="656">
        <f>+G64+G68</f>
        <v>0.12000000000000001</v>
      </c>
      <c r="G71" s="657"/>
      <c r="H71" s="328"/>
    </row>
    <row r="72" spans="1:8" ht="15.75" customHeight="1" thickBot="1">
      <c r="B72" s="654"/>
      <c r="C72" s="655"/>
      <c r="D72" s="655"/>
      <c r="E72" s="655"/>
      <c r="F72" s="658"/>
      <c r="G72" s="659"/>
      <c r="H72" s="328"/>
    </row>
    <row r="73" spans="1:8" ht="15" thickTop="1">
      <c r="H73" s="328"/>
    </row>
  </sheetData>
  <sheetProtection formatCells="0" formatColumns="0" formatRows="0" insertColumns="0" insertRows="0" insertHyperlinks="0" deleteColumns="0" deleteRows="0" sort="0" autoFilter="0" pivotTables="0"/>
  <mergeCells count="5">
    <mergeCell ref="A16:C16"/>
    <mergeCell ref="A17:C17"/>
    <mergeCell ref="A29:C29"/>
    <mergeCell ref="B71:E72"/>
    <mergeCell ref="F71:G72"/>
  </mergeCells>
  <printOptions horizontalCentered="1" verticalCentered="1"/>
  <pageMargins left="0.39370078740157483" right="0.39370078740157483" top="1.3779527559055118" bottom="0.74803149606299213" header="0.70866141732283472" footer="0.31496062992125984"/>
  <pageSetup scale="58" orientation="portrait" r:id="rId1"/>
  <headerFooter>
    <oddHeader>&amp;C&amp;"-,Negrita"&amp;12Universidad Catolica de Colombia
Facultad de Ingenieria Civil
Area de Costos y Programacion de Obras</oddHeader>
    <oddFooter>&amp;C&amp;A</oddFooter>
  </headerFooter>
  <rowBreaks count="1" manualBreakCount="1">
    <brk id="43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1"/>
  <sheetViews>
    <sheetView view="pageBreakPreview" topLeftCell="B1" zoomScaleNormal="100" zoomScaleSheetLayoutView="100" workbookViewId="0">
      <selection activeCell="B24" sqref="B24"/>
    </sheetView>
  </sheetViews>
  <sheetFormatPr baseColWidth="10" defaultRowHeight="14.4"/>
  <cols>
    <col min="1" max="1" width="42.44140625" bestFit="1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6" s="1" customFormat="1" ht="15" customHeight="1">
      <c r="A1" s="585" t="s">
        <v>0</v>
      </c>
      <c r="B1" s="586"/>
      <c r="C1" s="586"/>
      <c r="D1" s="586"/>
      <c r="E1" s="586"/>
      <c r="F1" s="587"/>
    </row>
    <row r="2" spans="1:6" s="1" customFormat="1" ht="15.75" customHeight="1" thickBot="1">
      <c r="A2" s="588"/>
      <c r="B2" s="589"/>
      <c r="C2" s="589"/>
      <c r="D2" s="589"/>
      <c r="E2" s="589"/>
      <c r="F2" s="590"/>
    </row>
    <row r="3" spans="1:6" ht="15" thickBot="1">
      <c r="A3" s="2" t="s">
        <v>1</v>
      </c>
      <c r="B3" s="3">
        <f>PRESUPUESTO!A17</f>
        <v>2.0299999999999998</v>
      </c>
      <c r="C3" s="4"/>
      <c r="D3" s="5"/>
      <c r="E3" s="6" t="s">
        <v>2</v>
      </c>
      <c r="F3" s="7" t="str">
        <f>PRESUPUESTO!C17</f>
        <v>GLB</v>
      </c>
    </row>
    <row r="4" spans="1:6" s="9" customFormat="1" ht="47.25" customHeight="1" thickBot="1">
      <c r="A4" s="8" t="s">
        <v>3</v>
      </c>
      <c r="B4" s="594" t="str">
        <f>PRESUPUESTO!B17</f>
        <v>CONSTRUCCION PROVISIONAL ACUEDUCTO L = 20 MT</v>
      </c>
      <c r="C4" s="594"/>
      <c r="D4" s="594"/>
      <c r="E4" s="594"/>
      <c r="F4" s="595"/>
    </row>
    <row r="5" spans="1:6" s="64" customFormat="1" ht="15" thickBot="1">
      <c r="A5" s="61"/>
      <c r="B5" s="62"/>
      <c r="C5" s="62"/>
      <c r="D5" s="62"/>
      <c r="E5" s="62"/>
      <c r="F5" s="63"/>
    </row>
    <row r="6" spans="1:6" s="64" customFormat="1" ht="15" thickBot="1">
      <c r="A6" s="134" t="s">
        <v>4</v>
      </c>
      <c r="B6" s="135"/>
      <c r="C6" s="135"/>
      <c r="D6" s="135"/>
      <c r="E6" s="135"/>
      <c r="F6" s="136"/>
    </row>
    <row r="7" spans="1:6" s="64" customFormat="1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6" s="64" customFormat="1">
      <c r="A8" s="21" t="str">
        <f>EQUIPOS!B12</f>
        <v>HERRAMIENTA MENOR</v>
      </c>
      <c r="B8" s="189" t="str">
        <f>EQUIPOS!C12</f>
        <v>HERRAMIENTA</v>
      </c>
      <c r="C8" s="598">
        <v>750</v>
      </c>
      <c r="D8" s="599"/>
      <c r="E8" s="138">
        <v>1</v>
      </c>
      <c r="F8" s="139">
        <f t="shared" ref="F8:F13" si="0">IF(C8&gt;0,(C8/E8),0)</f>
        <v>750</v>
      </c>
    </row>
    <row r="9" spans="1:6" s="64" customFormat="1">
      <c r="A9" s="87"/>
      <c r="B9" s="86"/>
      <c r="C9" s="598"/>
      <c r="D9" s="599"/>
      <c r="E9" s="138"/>
      <c r="F9" s="139">
        <f t="shared" si="0"/>
        <v>0</v>
      </c>
    </row>
    <row r="10" spans="1:6" s="64" customFormat="1">
      <c r="A10" s="87"/>
      <c r="B10" s="86"/>
      <c r="C10" s="598"/>
      <c r="D10" s="599"/>
      <c r="E10" s="138"/>
      <c r="F10" s="139">
        <f t="shared" si="0"/>
        <v>0</v>
      </c>
    </row>
    <row r="11" spans="1:6" s="64" customFormat="1">
      <c r="A11" s="87"/>
      <c r="B11" s="86"/>
      <c r="C11" s="598"/>
      <c r="D11" s="599"/>
      <c r="E11" s="138"/>
      <c r="F11" s="139">
        <f t="shared" si="0"/>
        <v>0</v>
      </c>
    </row>
    <row r="12" spans="1:6" s="64" customFormat="1">
      <c r="A12" s="87"/>
      <c r="B12" s="86"/>
      <c r="C12" s="598"/>
      <c r="D12" s="599"/>
      <c r="E12" s="138"/>
      <c r="F12" s="139">
        <f t="shared" si="0"/>
        <v>0</v>
      </c>
    </row>
    <row r="13" spans="1:6" s="64" customFormat="1">
      <c r="A13" s="87"/>
      <c r="B13" s="69"/>
      <c r="C13" s="598"/>
      <c r="D13" s="599"/>
      <c r="E13" s="138"/>
      <c r="F13" s="139">
        <f t="shared" si="0"/>
        <v>0</v>
      </c>
    </row>
    <row r="14" spans="1:6" s="64" customFormat="1" ht="15" thickBot="1">
      <c r="A14" s="140"/>
      <c r="B14" s="141"/>
      <c r="C14" s="600"/>
      <c r="D14" s="601"/>
      <c r="E14" s="75" t="s">
        <v>10</v>
      </c>
      <c r="F14" s="76">
        <f>SUM(F8:F13)</f>
        <v>750</v>
      </c>
    </row>
    <row r="15" spans="1:6" s="64" customFormat="1" ht="15" thickBot="1">
      <c r="A15" s="134" t="s">
        <v>11</v>
      </c>
      <c r="B15" s="142"/>
      <c r="C15" s="143"/>
      <c r="D15" s="143"/>
      <c r="E15" s="143"/>
      <c r="F15" s="144"/>
    </row>
    <row r="16" spans="1:6" s="64" customFormat="1" ht="15" thickBot="1">
      <c r="A16" s="137" t="s">
        <v>5</v>
      </c>
      <c r="B16" s="137" t="s">
        <v>2</v>
      </c>
      <c r="C16" s="610" t="s">
        <v>12</v>
      </c>
      <c r="D16" s="612"/>
      <c r="E16" s="230" t="s">
        <v>13</v>
      </c>
      <c r="F16" s="137" t="s">
        <v>9</v>
      </c>
    </row>
    <row r="17" spans="1:8" s="64" customFormat="1">
      <c r="A17" s="280" t="str">
        <f>MATERIALES!B147</f>
        <v xml:space="preserve">TUBERIA PVC  PRESION DE 1/2" </v>
      </c>
      <c r="B17" s="222" t="str">
        <f>MATERIALES!C147</f>
        <v>ML</v>
      </c>
      <c r="C17" s="624">
        <f>MATERIALES!D147</f>
        <v>14380</v>
      </c>
      <c r="D17" s="625"/>
      <c r="E17" s="67">
        <v>20</v>
      </c>
      <c r="F17" s="68">
        <f t="shared" ref="F17:F24" si="1">+C17*E17</f>
        <v>287600</v>
      </c>
    </row>
    <row r="18" spans="1:8" s="64" customFormat="1">
      <c r="A18" s="281" t="str">
        <f>MATERIALES!B51</f>
        <v>CODO PVC PRESION  DE 1/2"</v>
      </c>
      <c r="B18" s="223" t="str">
        <f>MATERIALES!C51</f>
        <v>UN</v>
      </c>
      <c r="C18" s="598">
        <f>MATERIALES!D51</f>
        <v>400</v>
      </c>
      <c r="D18" s="599"/>
      <c r="E18" s="70">
        <v>5</v>
      </c>
      <c r="F18" s="71">
        <f t="shared" si="1"/>
        <v>2000</v>
      </c>
    </row>
    <row r="19" spans="1:8" s="64" customFormat="1">
      <c r="A19" s="281" t="str">
        <f>MATERIALES!B75</f>
        <v>LIMPIADOR PVC</v>
      </c>
      <c r="B19" s="224" t="str">
        <f>MATERIALES!C75</f>
        <v>GL</v>
      </c>
      <c r="C19" s="598">
        <f>MATERIALES!D75</f>
        <v>17660</v>
      </c>
      <c r="D19" s="599"/>
      <c r="E19" s="70">
        <v>0.1</v>
      </c>
      <c r="F19" s="71">
        <f>+C19*E19</f>
        <v>1766</v>
      </c>
    </row>
    <row r="20" spans="1:8" s="74" customFormat="1">
      <c r="A20" s="281" t="str">
        <f>MATERIALES!B112</f>
        <v xml:space="preserve">SOLDADURA PVC X 1/4 </v>
      </c>
      <c r="B20" s="163" t="str">
        <f>+MATERIALES!C112</f>
        <v>GL</v>
      </c>
      <c r="C20" s="622">
        <f>MATERIALES!D112</f>
        <v>36570</v>
      </c>
      <c r="D20" s="623"/>
      <c r="E20" s="72">
        <v>0.1</v>
      </c>
      <c r="F20" s="73">
        <f>+C20*E20</f>
        <v>3657</v>
      </c>
    </row>
    <row r="21" spans="1:8" s="64" customFormat="1">
      <c r="A21" s="281" t="str">
        <f>MATERIALES!B47</f>
        <v>CINTA TEFLON</v>
      </c>
      <c r="B21" s="162" t="str">
        <f>MATERIALES!C47</f>
        <v>RL</v>
      </c>
      <c r="C21" s="598">
        <f>MATERIALES!D47</f>
        <v>1360</v>
      </c>
      <c r="D21" s="599"/>
      <c r="E21" s="70">
        <v>0.1</v>
      </c>
      <c r="F21" s="71">
        <f t="shared" si="1"/>
        <v>136</v>
      </c>
    </row>
    <row r="22" spans="1:8" s="64" customFormat="1">
      <c r="A22" s="281" t="str">
        <f>MATERIALES!B103</f>
        <v>REGISTRO BOLA DE 1/2</v>
      </c>
      <c r="B22" s="224" t="str">
        <f>MATERIALES!C103</f>
        <v>UN</v>
      </c>
      <c r="C22" s="622">
        <f>MATERIALES!D103</f>
        <v>7000</v>
      </c>
      <c r="D22" s="623"/>
      <c r="E22" s="70">
        <v>1</v>
      </c>
      <c r="F22" s="71">
        <f t="shared" si="1"/>
        <v>7000</v>
      </c>
    </row>
    <row r="23" spans="1:8" s="64" customFormat="1">
      <c r="A23" s="281" t="str">
        <f>MATERIALES!B64</f>
        <v>ESTOPA</v>
      </c>
      <c r="B23" s="224" t="str">
        <f>MATERIALES!C64</f>
        <v>UN</v>
      </c>
      <c r="C23" s="598">
        <f>MATERIALES!D64</f>
        <v>750</v>
      </c>
      <c r="D23" s="599"/>
      <c r="E23" s="70">
        <v>0.1</v>
      </c>
      <c r="F23" s="71">
        <f t="shared" si="1"/>
        <v>75</v>
      </c>
      <c r="G23" s="65"/>
    </row>
    <row r="24" spans="1:8" s="64" customFormat="1">
      <c r="A24" s="281" t="str">
        <f>MATERIALES!B7</f>
        <v>ADAPTADOR PVC PRESION MACHO 1/2"</v>
      </c>
      <c r="B24" s="223" t="str">
        <f>MATERIALES!C7</f>
        <v>UN</v>
      </c>
      <c r="C24" s="598">
        <f>MATERIALES!D7</f>
        <v>220</v>
      </c>
      <c r="D24" s="599"/>
      <c r="E24" s="70">
        <v>2</v>
      </c>
      <c r="F24" s="71">
        <f t="shared" si="1"/>
        <v>440</v>
      </c>
    </row>
    <row r="25" spans="1:8" s="64" customFormat="1" ht="15" thickBot="1">
      <c r="A25" s="140"/>
      <c r="B25" s="145"/>
      <c r="C25" s="600"/>
      <c r="D25" s="601"/>
      <c r="E25" s="75" t="s">
        <v>10</v>
      </c>
      <c r="F25" s="76">
        <f>+ROUND(SUM(F17:F24),0)</f>
        <v>302674</v>
      </c>
    </row>
    <row r="26" spans="1:8" s="64" customFormat="1" ht="15" thickBot="1">
      <c r="A26" s="134" t="s">
        <v>19</v>
      </c>
      <c r="B26" s="143"/>
      <c r="C26" s="143"/>
      <c r="D26" s="143"/>
      <c r="E26" s="143"/>
      <c r="F26" s="144"/>
    </row>
    <row r="27" spans="1:8" s="65" customFormat="1" ht="15" thickBot="1">
      <c r="A27" s="229" t="s">
        <v>20</v>
      </c>
      <c r="B27" s="137" t="s">
        <v>21</v>
      </c>
      <c r="C27" s="229" t="s">
        <v>22</v>
      </c>
      <c r="D27" s="137" t="s">
        <v>23</v>
      </c>
      <c r="E27" s="230" t="s">
        <v>8</v>
      </c>
      <c r="F27" s="137" t="s">
        <v>9</v>
      </c>
    </row>
    <row r="28" spans="1:8" s="64" customFormat="1">
      <c r="A28" s="525" t="str">
        <f>'COSTO REAL MANO DE OBRA'!B7</f>
        <v>CUADRILLA A</v>
      </c>
      <c r="B28" s="513">
        <f>'COSTO REAL MANO DE OBRA'!D7</f>
        <v>68489</v>
      </c>
      <c r="C28" s="526">
        <f>'COSTO REAL MANO DE OBRA'!E7</f>
        <v>0.75</v>
      </c>
      <c r="D28" s="513">
        <f>'COSTO REAL MANO DE OBRA'!F7</f>
        <v>119855.75</v>
      </c>
      <c r="E28" s="505">
        <v>0.25</v>
      </c>
      <c r="F28" s="506">
        <f>IF(D28&gt;0,(D28*E28),0)</f>
        <v>29963.9375</v>
      </c>
      <c r="H28" s="132">
        <f>+D28/8</f>
        <v>14981.96875</v>
      </c>
    </row>
    <row r="29" spans="1:8" s="64" customFormat="1">
      <c r="A29" s="87"/>
      <c r="B29" s="71"/>
      <c r="C29" s="148"/>
      <c r="D29" s="149"/>
      <c r="E29" s="150"/>
      <c r="F29" s="71">
        <f>IF(D29&gt;0,(D29/E29),0)</f>
        <v>0</v>
      </c>
      <c r="H29" s="132">
        <f>+H28*2</f>
        <v>29963.9375</v>
      </c>
    </row>
    <row r="30" spans="1:8" s="64" customFormat="1">
      <c r="A30" s="87"/>
      <c r="B30" s="71"/>
      <c r="C30" s="148"/>
      <c r="D30" s="149"/>
      <c r="E30" s="150"/>
      <c r="F30" s="151">
        <f>IF(D30&gt;0,(D30/E30),0)</f>
        <v>0</v>
      </c>
    </row>
    <row r="31" spans="1:8" s="64" customFormat="1">
      <c r="A31" s="87"/>
      <c r="B31" s="71"/>
      <c r="C31" s="148"/>
      <c r="D31" s="149"/>
      <c r="E31" s="150"/>
      <c r="F31" s="71">
        <f>IF(D31&gt;0,(D31/E31),0)</f>
        <v>0</v>
      </c>
    </row>
    <row r="32" spans="1:8" s="64" customFormat="1" ht="15" thickBot="1">
      <c r="A32" s="140"/>
      <c r="B32" s="76"/>
      <c r="C32" s="152"/>
      <c r="D32" s="153"/>
      <c r="E32" s="75" t="s">
        <v>10</v>
      </c>
      <c r="F32" s="76">
        <f>ROUND(SUM(F28:F31),0)</f>
        <v>29964</v>
      </c>
    </row>
    <row r="33" spans="1:6" s="64" customFormat="1" ht="15" thickBot="1">
      <c r="A33" s="602"/>
      <c r="B33" s="607" t="s">
        <v>25</v>
      </c>
      <c r="C33" s="608"/>
      <c r="D33" s="608"/>
      <c r="E33" s="609"/>
      <c r="F33" s="154">
        <f>+F32+F25+F14</f>
        <v>333388</v>
      </c>
    </row>
    <row r="34" spans="1:6" s="64" customFormat="1" ht="15" thickBot="1">
      <c r="A34" s="603"/>
      <c r="B34" s="610" t="s">
        <v>26</v>
      </c>
      <c r="C34" s="611"/>
      <c r="D34" s="611"/>
      <c r="E34" s="611"/>
      <c r="F34" s="612"/>
    </row>
    <row r="35" spans="1:6" s="64" customFormat="1">
      <c r="A35" s="604"/>
      <c r="B35" s="613" t="s">
        <v>27</v>
      </c>
      <c r="C35" s="614"/>
      <c r="D35" s="614"/>
      <c r="E35" s="155">
        <v>0.1</v>
      </c>
      <c r="F35" s="156">
        <f>+F33*E35</f>
        <v>33338.800000000003</v>
      </c>
    </row>
    <row r="36" spans="1:6" s="64" customFormat="1">
      <c r="A36" s="605"/>
      <c r="B36" s="615" t="s">
        <v>28</v>
      </c>
      <c r="C36" s="616"/>
      <c r="D36" s="616"/>
      <c r="E36" s="157">
        <v>0.05</v>
      </c>
      <c r="F36" s="139">
        <f>+F33*E36</f>
        <v>16669.400000000001</v>
      </c>
    </row>
    <row r="37" spans="1:6" s="64" customFormat="1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16669.400000000001</v>
      </c>
    </row>
    <row r="38" spans="1:6" s="64" customFormat="1" ht="15" thickBot="1">
      <c r="A38" s="605"/>
      <c r="B38" s="619" t="s">
        <v>30</v>
      </c>
      <c r="C38" s="620"/>
      <c r="D38" s="620"/>
      <c r="E38" s="621"/>
      <c r="F38" s="154">
        <f>SUM(F35:F37)</f>
        <v>66677.600000000006</v>
      </c>
    </row>
    <row r="39" spans="1:6" s="64" customFormat="1" ht="16.2" thickBot="1">
      <c r="A39" s="606"/>
      <c r="B39" s="619" t="s">
        <v>31</v>
      </c>
      <c r="C39" s="620"/>
      <c r="D39" s="620"/>
      <c r="E39" s="621"/>
      <c r="F39" s="160">
        <f>+ROUND(SUM(F33+F38),0)</f>
        <v>400066</v>
      </c>
    </row>
    <row r="40" spans="1:6" s="64" customFormat="1">
      <c r="A40" s="161"/>
      <c r="B40" s="131"/>
      <c r="C40" s="131"/>
      <c r="D40" s="131"/>
      <c r="E40" s="131"/>
      <c r="F40" s="131"/>
    </row>
    <row r="42" spans="1:6">
      <c r="B42" s="55"/>
      <c r="C42" s="55"/>
    </row>
    <row r="43" spans="1:6">
      <c r="B43" s="55"/>
      <c r="C43" s="55"/>
    </row>
    <row r="45" spans="1:6">
      <c r="B45" s="55"/>
    </row>
    <row r="46" spans="1:6">
      <c r="B46" s="55"/>
    </row>
    <row r="48" spans="1:6">
      <c r="B48" s="55"/>
    </row>
    <row r="57" spans="2:2">
      <c r="B57" s="55"/>
    </row>
    <row r="58" spans="2:2">
      <c r="B58" s="55"/>
    </row>
    <row r="59" spans="2:2">
      <c r="B59" s="55"/>
    </row>
    <row r="60" spans="2:2">
      <c r="B60" s="55"/>
    </row>
    <row r="61" spans="2:2">
      <c r="B61" s="55"/>
    </row>
  </sheetData>
  <mergeCells count="28">
    <mergeCell ref="C10:D10"/>
    <mergeCell ref="A1:F2"/>
    <mergeCell ref="B4:F4"/>
    <mergeCell ref="C7:D7"/>
    <mergeCell ref="C8:D8"/>
    <mergeCell ref="C9:D9"/>
    <mergeCell ref="C22:D22"/>
    <mergeCell ref="C11:D11"/>
    <mergeCell ref="C12:D12"/>
    <mergeCell ref="C13:D13"/>
    <mergeCell ref="C14:D14"/>
    <mergeCell ref="C16:D16"/>
    <mergeCell ref="C17:D17"/>
    <mergeCell ref="C18:D18"/>
    <mergeCell ref="C19:D19"/>
    <mergeCell ref="C20:D20"/>
    <mergeCell ref="C21:D21"/>
    <mergeCell ref="C23:D23"/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81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61"/>
  <sheetViews>
    <sheetView view="pageBreakPreview" zoomScaleNormal="100" zoomScaleSheetLayoutView="100" workbookViewId="0">
      <selection activeCell="B24" sqref="B24"/>
    </sheetView>
  </sheetViews>
  <sheetFormatPr baseColWidth="10" defaultRowHeight="14.4"/>
  <cols>
    <col min="1" max="1" width="32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7" s="1" customFormat="1" ht="15" customHeight="1">
      <c r="A1" s="585" t="s">
        <v>0</v>
      </c>
      <c r="B1" s="586"/>
      <c r="C1" s="586"/>
      <c r="D1" s="586"/>
      <c r="E1" s="586"/>
      <c r="F1" s="587"/>
    </row>
    <row r="2" spans="1:7" s="1" customFormat="1" ht="15.75" customHeight="1" thickBot="1">
      <c r="A2" s="588"/>
      <c r="B2" s="589"/>
      <c r="C2" s="589"/>
      <c r="D2" s="589"/>
      <c r="E2" s="589"/>
      <c r="F2" s="590"/>
    </row>
    <row r="3" spans="1:7" ht="15" thickBot="1">
      <c r="A3" s="2" t="s">
        <v>1</v>
      </c>
      <c r="B3" s="3">
        <f>PRESUPUESTO!A18</f>
        <v>2.04</v>
      </c>
      <c r="C3" s="4"/>
      <c r="D3" s="5"/>
      <c r="E3" s="6" t="s">
        <v>2</v>
      </c>
      <c r="F3" s="7" t="str">
        <f>PRESUPUESTO!C18</f>
        <v>GLB</v>
      </c>
    </row>
    <row r="4" spans="1:7" s="9" customFormat="1" ht="47.25" customHeight="1" thickBot="1">
      <c r="A4" s="8" t="s">
        <v>3</v>
      </c>
      <c r="B4" s="594" t="str">
        <f>PRESUPUESTO!B18</f>
        <v>CONSTRUCCION PROVISIONAL DE ENERGIA</v>
      </c>
      <c r="C4" s="594"/>
      <c r="D4" s="594"/>
      <c r="E4" s="594"/>
      <c r="F4" s="595"/>
    </row>
    <row r="5" spans="1:7" s="64" customFormat="1" ht="15" thickBot="1">
      <c r="A5" s="61"/>
      <c r="B5" s="62"/>
      <c r="C5" s="62"/>
      <c r="D5" s="62"/>
      <c r="E5" s="62"/>
      <c r="F5" s="63"/>
    </row>
    <row r="6" spans="1:7" s="64" customFormat="1" ht="15" thickBot="1">
      <c r="A6" s="134" t="s">
        <v>4</v>
      </c>
      <c r="B6" s="135"/>
      <c r="C6" s="135"/>
      <c r="D6" s="135"/>
      <c r="E6" s="135"/>
      <c r="F6" s="136"/>
    </row>
    <row r="7" spans="1:7" s="64" customFormat="1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7" s="64" customFormat="1">
      <c r="A8" s="87" t="s">
        <v>32</v>
      </c>
      <c r="B8" s="86" t="s">
        <v>33</v>
      </c>
      <c r="C8" s="598">
        <v>65037</v>
      </c>
      <c r="D8" s="599"/>
      <c r="E8" s="138">
        <v>1</v>
      </c>
      <c r="F8" s="139">
        <f t="shared" ref="F8:F13" si="0">IF(C8&gt;0,(C8/E8),0)</f>
        <v>65037</v>
      </c>
    </row>
    <row r="9" spans="1:7" s="64" customFormat="1">
      <c r="A9" s="87"/>
      <c r="B9" s="86"/>
      <c r="C9" s="598"/>
      <c r="D9" s="599"/>
      <c r="E9" s="138"/>
      <c r="F9" s="139">
        <f t="shared" si="0"/>
        <v>0</v>
      </c>
    </row>
    <row r="10" spans="1:7" s="64" customFormat="1">
      <c r="A10" s="87"/>
      <c r="B10" s="86"/>
      <c r="C10" s="598"/>
      <c r="D10" s="599"/>
      <c r="E10" s="138"/>
      <c r="F10" s="139">
        <f t="shared" si="0"/>
        <v>0</v>
      </c>
    </row>
    <row r="11" spans="1:7" s="64" customFormat="1">
      <c r="A11" s="87"/>
      <c r="B11" s="86"/>
      <c r="C11" s="598"/>
      <c r="D11" s="599"/>
      <c r="E11" s="138"/>
      <c r="F11" s="139">
        <f t="shared" si="0"/>
        <v>0</v>
      </c>
      <c r="G11" s="65"/>
    </row>
    <row r="12" spans="1:7" s="64" customFormat="1">
      <c r="A12" s="87"/>
      <c r="B12" s="86"/>
      <c r="C12" s="598"/>
      <c r="D12" s="599"/>
      <c r="E12" s="138"/>
      <c r="F12" s="139">
        <f t="shared" si="0"/>
        <v>0</v>
      </c>
    </row>
    <row r="13" spans="1:7" s="64" customFormat="1">
      <c r="A13" s="87"/>
      <c r="B13" s="69"/>
      <c r="C13" s="598"/>
      <c r="D13" s="599"/>
      <c r="E13" s="138"/>
      <c r="F13" s="139">
        <f t="shared" si="0"/>
        <v>0</v>
      </c>
    </row>
    <row r="14" spans="1:7" s="64" customFormat="1" ht="15" thickBot="1">
      <c r="A14" s="140"/>
      <c r="B14" s="141"/>
      <c r="C14" s="600"/>
      <c r="D14" s="601"/>
      <c r="E14" s="75" t="s">
        <v>10</v>
      </c>
      <c r="F14" s="76">
        <f>SUM(F8:F13)</f>
        <v>65037</v>
      </c>
    </row>
    <row r="15" spans="1:7" s="64" customFormat="1" ht="15" thickBot="1">
      <c r="A15" s="134" t="s">
        <v>11</v>
      </c>
      <c r="B15" s="142"/>
      <c r="C15" s="143"/>
      <c r="D15" s="143"/>
      <c r="E15" s="143"/>
      <c r="F15" s="144"/>
    </row>
    <row r="16" spans="1:7" s="64" customFormat="1" ht="15" thickBot="1">
      <c r="A16" s="137" t="s">
        <v>5</v>
      </c>
      <c r="B16" s="137" t="s">
        <v>2</v>
      </c>
      <c r="C16" s="610" t="s">
        <v>12</v>
      </c>
      <c r="D16" s="612"/>
      <c r="E16" s="230" t="s">
        <v>13</v>
      </c>
      <c r="F16" s="137" t="s">
        <v>9</v>
      </c>
    </row>
    <row r="17" spans="1:9" s="64" customFormat="1">
      <c r="A17" s="280" t="str">
        <f>MATERIALES!B141</f>
        <v>TUBERIA CONDUIT 1/2"</v>
      </c>
      <c r="B17" s="101" t="s">
        <v>34</v>
      </c>
      <c r="C17" s="628">
        <f>MATERIALES!D141</f>
        <v>15113</v>
      </c>
      <c r="D17" s="625"/>
      <c r="E17" s="67">
        <v>20</v>
      </c>
      <c r="F17" s="68">
        <f t="shared" ref="F17:F24" si="1">+C17*E17</f>
        <v>302260</v>
      </c>
    </row>
    <row r="18" spans="1:9" s="64" customFormat="1">
      <c r="A18" s="281" t="str">
        <f>MATERIALES!B40</f>
        <v>CAJA OCTOGONAL  2400</v>
      </c>
      <c r="B18" s="100" t="str">
        <f>MATERIALES!C40</f>
        <v>UN</v>
      </c>
      <c r="C18" s="626">
        <f>MATERIALES!D40</f>
        <v>1000</v>
      </c>
      <c r="D18" s="599"/>
      <c r="E18" s="70">
        <v>2</v>
      </c>
      <c r="F18" s="71">
        <f t="shared" si="1"/>
        <v>2000</v>
      </c>
    </row>
    <row r="19" spans="1:9" s="64" customFormat="1">
      <c r="A19" s="281" t="str">
        <f>MATERIALES!B41</f>
        <v>CAJA SENCILLA CONDUIT</v>
      </c>
      <c r="B19" s="100" t="str">
        <f>MATERIALES!C41</f>
        <v>UN</v>
      </c>
      <c r="C19" s="626">
        <f>MATERIALES!D41</f>
        <v>2550</v>
      </c>
      <c r="D19" s="599"/>
      <c r="E19" s="70">
        <v>4</v>
      </c>
      <c r="F19" s="71">
        <f>+C19*E19</f>
        <v>10200</v>
      </c>
    </row>
    <row r="20" spans="1:9" s="74" customFormat="1">
      <c r="A20" s="281" t="str">
        <f>MATERIALES!B9</f>
        <v>ALAMBRE COBRE AWG Nº12</v>
      </c>
      <c r="B20" s="100" t="str">
        <f>MATERIALES!C9</f>
        <v>ML</v>
      </c>
      <c r="C20" s="627">
        <f>MATERIALES!D9</f>
        <v>2723</v>
      </c>
      <c r="D20" s="623"/>
      <c r="E20" s="72">
        <v>45</v>
      </c>
      <c r="F20" s="73">
        <f>+C20*E20</f>
        <v>122535</v>
      </c>
    </row>
    <row r="21" spans="1:9" s="64" customFormat="1">
      <c r="A21" s="281" t="str">
        <f>MATERIALES!B10</f>
        <v>ALAMBRE COBRE DESNUDO Nº 14</v>
      </c>
      <c r="B21" s="100" t="str">
        <f>MATERIALES!C10</f>
        <v>ML</v>
      </c>
      <c r="C21" s="626">
        <f>MATERIALES!D10</f>
        <v>2750</v>
      </c>
      <c r="D21" s="599"/>
      <c r="E21" s="70">
        <v>21</v>
      </c>
      <c r="F21" s="71">
        <f t="shared" si="1"/>
        <v>57750</v>
      </c>
    </row>
    <row r="22" spans="1:9" s="64" customFormat="1">
      <c r="A22" s="282" t="str">
        <f>MATERIALES!B46</f>
        <v xml:space="preserve">CINTA AISLANTE ROLLO </v>
      </c>
      <c r="B22" s="100" t="str">
        <f>MATERIALES!C46</f>
        <v>RL</v>
      </c>
      <c r="C22" s="627">
        <f>MATERIALES!D46</f>
        <v>1850</v>
      </c>
      <c r="D22" s="623"/>
      <c r="E22" s="70">
        <v>0.2</v>
      </c>
      <c r="F22" s="71">
        <f t="shared" si="1"/>
        <v>370</v>
      </c>
    </row>
    <row r="23" spans="1:9" s="64" customFormat="1">
      <c r="A23" s="281" t="str">
        <f>MATERIALES!B132</f>
        <v>TERMINAL DE 1/2" CONDUIT</v>
      </c>
      <c r="B23" s="225" t="str">
        <f>MATERIALES!C132</f>
        <v>UN</v>
      </c>
      <c r="C23" s="626">
        <f>MATERIALES!D132</f>
        <v>300</v>
      </c>
      <c r="D23" s="599"/>
      <c r="E23" s="70">
        <v>12</v>
      </c>
      <c r="F23" s="71">
        <f t="shared" si="1"/>
        <v>3600</v>
      </c>
      <c r="G23" s="65"/>
    </row>
    <row r="24" spans="1:9" s="64" customFormat="1">
      <c r="A24" s="281" t="str">
        <f>MATERIALES!B118</f>
        <v>TABLERO DE 2 CIRCUITOS CON TACOS</v>
      </c>
      <c r="B24" s="100" t="str">
        <f>MATERIALES!C118</f>
        <v>UN</v>
      </c>
      <c r="C24" s="626">
        <f>MATERIALES!D118</f>
        <v>50000</v>
      </c>
      <c r="D24" s="599"/>
      <c r="E24" s="70">
        <v>1</v>
      </c>
      <c r="F24" s="71">
        <f t="shared" si="1"/>
        <v>50000</v>
      </c>
    </row>
    <row r="25" spans="1:9" s="64" customFormat="1" ht="15" thickBot="1">
      <c r="A25" s="140"/>
      <c r="B25" s="145"/>
      <c r="C25" s="600"/>
      <c r="D25" s="601"/>
      <c r="E25" s="75" t="s">
        <v>10</v>
      </c>
      <c r="F25" s="76">
        <f>+ROUND(SUM(F17:F24),0)</f>
        <v>548715</v>
      </c>
    </row>
    <row r="26" spans="1:9" s="64" customFormat="1" ht="15" thickBot="1">
      <c r="A26" s="134" t="s">
        <v>19</v>
      </c>
      <c r="B26" s="143"/>
      <c r="C26" s="143"/>
      <c r="D26" s="143"/>
      <c r="E26" s="143"/>
      <c r="F26" s="144"/>
    </row>
    <row r="27" spans="1:9" s="65" customFormat="1" ht="15" thickBot="1">
      <c r="A27" s="229" t="s">
        <v>20</v>
      </c>
      <c r="B27" s="137" t="s">
        <v>21</v>
      </c>
      <c r="C27" s="229" t="s">
        <v>22</v>
      </c>
      <c r="D27" s="137" t="s">
        <v>23</v>
      </c>
      <c r="E27" s="230" t="s">
        <v>8</v>
      </c>
      <c r="F27" s="137" t="s">
        <v>9</v>
      </c>
    </row>
    <row r="28" spans="1:9" s="64" customFormat="1">
      <c r="A28" s="525" t="str">
        <f>'COSTO REAL MANO DE OBRA'!B7</f>
        <v>CUADRILLA A</v>
      </c>
      <c r="B28" s="513">
        <f>'COSTO REAL MANO DE OBRA'!D7</f>
        <v>68489</v>
      </c>
      <c r="C28" s="526">
        <f>'COSTO REAL MANO DE OBRA'!E7</f>
        <v>0.75</v>
      </c>
      <c r="D28" s="513">
        <f>'COSTO REAL MANO DE OBRA'!F7</f>
        <v>119855.75</v>
      </c>
      <c r="E28" s="505">
        <v>0.375</v>
      </c>
      <c r="F28" s="506">
        <f>IF(D28&gt;0,(D28*E28),0)</f>
        <v>44945.90625</v>
      </c>
      <c r="H28" s="132">
        <f>+D28/8</f>
        <v>14981.96875</v>
      </c>
      <c r="I28" s="132">
        <f>+H28*3</f>
        <v>44945.90625</v>
      </c>
    </row>
    <row r="29" spans="1:9" s="64" customFormat="1">
      <c r="A29" s="87"/>
      <c r="B29" s="71"/>
      <c r="C29" s="148"/>
      <c r="D29" s="149"/>
      <c r="E29" s="150"/>
      <c r="F29" s="71">
        <f>IF(D29&gt;0,(D29/E29),0)</f>
        <v>0</v>
      </c>
      <c r="H29" s="132"/>
      <c r="I29" s="132"/>
    </row>
    <row r="30" spans="1:9" s="64" customFormat="1">
      <c r="A30" s="87"/>
      <c r="B30" s="71"/>
      <c r="C30" s="148"/>
      <c r="D30" s="149"/>
      <c r="E30" s="150"/>
      <c r="F30" s="151">
        <f>IF(D30&gt;0,(D30/E30),0)</f>
        <v>0</v>
      </c>
      <c r="H30" s="132">
        <v>1</v>
      </c>
      <c r="I30" s="132">
        <v>8</v>
      </c>
    </row>
    <row r="31" spans="1:9" s="64" customFormat="1">
      <c r="A31" s="87"/>
      <c r="B31" s="71"/>
      <c r="C31" s="148"/>
      <c r="D31" s="149"/>
      <c r="E31" s="150"/>
      <c r="F31" s="71">
        <f>IF(D31&gt;0,(D31/E31),0)</f>
        <v>0</v>
      </c>
      <c r="H31" s="166" t="s">
        <v>43</v>
      </c>
      <c r="I31" s="132">
        <v>3</v>
      </c>
    </row>
    <row r="32" spans="1:9" s="64" customFormat="1" ht="15" thickBot="1">
      <c r="A32" s="140"/>
      <c r="B32" s="76"/>
      <c r="C32" s="152"/>
      <c r="D32" s="153"/>
      <c r="E32" s="75" t="s">
        <v>10</v>
      </c>
      <c r="F32" s="76">
        <f>ROUND(SUM(F28:F31),0)</f>
        <v>44946</v>
      </c>
      <c r="H32" s="132"/>
      <c r="I32" s="132"/>
    </row>
    <row r="33" spans="1:9" s="64" customFormat="1" ht="15" thickBot="1">
      <c r="A33" s="602"/>
      <c r="B33" s="607" t="s">
        <v>25</v>
      </c>
      <c r="C33" s="608"/>
      <c r="D33" s="608"/>
      <c r="E33" s="609"/>
      <c r="F33" s="154">
        <f>+F32+F25+F14</f>
        <v>658698</v>
      </c>
      <c r="H33" s="132">
        <f>+I31*H30/8</f>
        <v>0.375</v>
      </c>
      <c r="I33" s="132"/>
    </row>
    <row r="34" spans="1:9" s="64" customFormat="1" ht="15" thickBot="1">
      <c r="A34" s="603"/>
      <c r="B34" s="610" t="s">
        <v>26</v>
      </c>
      <c r="C34" s="611"/>
      <c r="D34" s="611"/>
      <c r="E34" s="611"/>
      <c r="F34" s="612"/>
      <c r="H34" s="132"/>
      <c r="I34" s="132"/>
    </row>
    <row r="35" spans="1:9" s="64" customFormat="1">
      <c r="A35" s="604"/>
      <c r="B35" s="613" t="s">
        <v>27</v>
      </c>
      <c r="C35" s="614"/>
      <c r="D35" s="614"/>
      <c r="E35" s="155">
        <v>0.1</v>
      </c>
      <c r="F35" s="156">
        <f>+F33*E35</f>
        <v>65869.8</v>
      </c>
    </row>
    <row r="36" spans="1:9" s="64" customFormat="1">
      <c r="A36" s="605"/>
      <c r="B36" s="615" t="s">
        <v>28</v>
      </c>
      <c r="C36" s="616"/>
      <c r="D36" s="616"/>
      <c r="E36" s="157">
        <v>0.05</v>
      </c>
      <c r="F36" s="139">
        <f>+F33*E36</f>
        <v>32934.9</v>
      </c>
    </row>
    <row r="37" spans="1:9" s="64" customFormat="1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32934.9</v>
      </c>
    </row>
    <row r="38" spans="1:9" s="64" customFormat="1" ht="15" thickBot="1">
      <c r="A38" s="605"/>
      <c r="B38" s="619" t="s">
        <v>30</v>
      </c>
      <c r="C38" s="620"/>
      <c r="D38" s="620"/>
      <c r="E38" s="621"/>
      <c r="F38" s="154">
        <f>SUM(F35:F37)</f>
        <v>131739.6</v>
      </c>
    </row>
    <row r="39" spans="1:9" s="64" customFormat="1" ht="16.2" thickBot="1">
      <c r="A39" s="606"/>
      <c r="B39" s="619" t="s">
        <v>31</v>
      </c>
      <c r="C39" s="620"/>
      <c r="D39" s="620"/>
      <c r="E39" s="621"/>
      <c r="F39" s="160">
        <f>+ROUND(SUM(F33+F38),0)</f>
        <v>790438</v>
      </c>
    </row>
    <row r="40" spans="1:9" s="64" customFormat="1">
      <c r="A40" s="161"/>
      <c r="B40" s="131"/>
      <c r="C40" s="131"/>
      <c r="D40" s="131"/>
      <c r="E40" s="131"/>
      <c r="F40" s="131"/>
    </row>
    <row r="42" spans="1:9">
      <c r="B42" s="55"/>
      <c r="C42" s="55"/>
    </row>
    <row r="43" spans="1:9">
      <c r="B43" s="55"/>
      <c r="C43" s="55"/>
    </row>
    <row r="45" spans="1:9">
      <c r="B45" s="55"/>
    </row>
    <row r="46" spans="1:9">
      <c r="B46" s="55"/>
    </row>
    <row r="48" spans="1:9">
      <c r="B48" s="55"/>
    </row>
    <row r="57" spans="2:2">
      <c r="B57" s="55"/>
    </row>
    <row r="58" spans="2:2">
      <c r="B58" s="55"/>
    </row>
    <row r="59" spans="2:2">
      <c r="B59" s="55"/>
    </row>
    <row r="60" spans="2:2">
      <c r="B60" s="55"/>
    </row>
    <row r="61" spans="2:2">
      <c r="B61" s="55"/>
    </row>
  </sheetData>
  <mergeCells count="28">
    <mergeCell ref="C10:D10"/>
    <mergeCell ref="A1:F2"/>
    <mergeCell ref="B4:F4"/>
    <mergeCell ref="C7:D7"/>
    <mergeCell ref="C8:D8"/>
    <mergeCell ref="C9:D9"/>
    <mergeCell ref="C22:D22"/>
    <mergeCell ref="C11:D11"/>
    <mergeCell ref="C12:D12"/>
    <mergeCell ref="C13:D13"/>
    <mergeCell ref="C14:D14"/>
    <mergeCell ref="C16:D16"/>
    <mergeCell ref="C17:D17"/>
    <mergeCell ref="C18:D18"/>
    <mergeCell ref="C19:D19"/>
    <mergeCell ref="C20:D20"/>
    <mergeCell ref="C21:D21"/>
    <mergeCell ref="C23:D23"/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89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1"/>
  <sheetViews>
    <sheetView view="pageBreakPreview" topLeftCell="B16" zoomScaleNormal="100" zoomScaleSheetLayoutView="100" workbookViewId="0">
      <selection activeCell="B24" sqref="B24"/>
    </sheetView>
  </sheetViews>
  <sheetFormatPr baseColWidth="10" defaultRowHeight="14.4"/>
  <cols>
    <col min="1" max="1" width="32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  <col min="11" max="11" width="13" bestFit="1" customWidth="1"/>
  </cols>
  <sheetData>
    <row r="1" spans="1:7" s="1" customFormat="1" ht="15" customHeight="1">
      <c r="A1" s="585" t="s">
        <v>0</v>
      </c>
      <c r="B1" s="586"/>
      <c r="C1" s="586"/>
      <c r="D1" s="586"/>
      <c r="E1" s="586"/>
      <c r="F1" s="587"/>
    </row>
    <row r="2" spans="1:7" s="1" customFormat="1" ht="15.75" customHeight="1" thickBot="1">
      <c r="A2" s="588"/>
      <c r="B2" s="589"/>
      <c r="C2" s="589"/>
      <c r="D2" s="589"/>
      <c r="E2" s="589"/>
      <c r="F2" s="590"/>
    </row>
    <row r="3" spans="1:7" ht="15" thickBot="1">
      <c r="A3" s="2" t="s">
        <v>1</v>
      </c>
      <c r="B3" s="3">
        <f>PRESUPUESTO!A19</f>
        <v>2.0499999999999998</v>
      </c>
      <c r="C3" s="4"/>
      <c r="D3" s="5"/>
      <c r="E3" s="6" t="s">
        <v>2</v>
      </c>
      <c r="F3" s="7" t="str">
        <f>PRESUPUESTO!C19</f>
        <v>GLB</v>
      </c>
    </row>
    <row r="4" spans="1:7" s="9" customFormat="1" ht="47.25" customHeight="1" thickBot="1">
      <c r="A4" s="8" t="s">
        <v>3</v>
      </c>
      <c r="B4" s="594" t="str">
        <f>PRESUPUESTO!B19</f>
        <v>DEMOLICION CAMPAMENTO  (INCLUYE RETIRO)</v>
      </c>
      <c r="C4" s="594"/>
      <c r="D4" s="594"/>
      <c r="E4" s="594"/>
      <c r="F4" s="595"/>
    </row>
    <row r="5" spans="1:7" s="64" customFormat="1" ht="15" thickBot="1">
      <c r="A5" s="61"/>
      <c r="B5" s="62"/>
      <c r="C5" s="62"/>
      <c r="D5" s="62"/>
      <c r="E5" s="62"/>
      <c r="F5" s="63"/>
    </row>
    <row r="6" spans="1:7" s="64" customFormat="1" ht="15" thickBot="1">
      <c r="A6" s="134" t="s">
        <v>4</v>
      </c>
      <c r="B6" s="135"/>
      <c r="C6" s="135"/>
      <c r="D6" s="135"/>
      <c r="E6" s="135"/>
      <c r="F6" s="136"/>
    </row>
    <row r="7" spans="1:7" s="64" customFormat="1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7" s="64" customFormat="1">
      <c r="A8" s="87" t="s">
        <v>32</v>
      </c>
      <c r="B8" s="86" t="s">
        <v>33</v>
      </c>
      <c r="C8" s="598">
        <v>1200</v>
      </c>
      <c r="D8" s="599"/>
      <c r="E8" s="138">
        <v>1</v>
      </c>
      <c r="F8" s="139">
        <f>IF(C8&gt;0,(C8*E8),0)</f>
        <v>1200</v>
      </c>
    </row>
    <row r="9" spans="1:7" s="64" customFormat="1">
      <c r="A9" s="87" t="str">
        <f>+EQUIPOS!B7</f>
        <v>VOLQUETA 6 M3</v>
      </c>
      <c r="B9" s="86" t="s">
        <v>44</v>
      </c>
      <c r="C9" s="598">
        <v>120000</v>
      </c>
      <c r="D9" s="599"/>
      <c r="E9" s="138">
        <v>1</v>
      </c>
      <c r="F9" s="139">
        <f>IF(C9&gt;0,(C9*E9),0)</f>
        <v>120000</v>
      </c>
    </row>
    <row r="10" spans="1:7" s="64" customFormat="1">
      <c r="A10" s="87"/>
      <c r="B10" s="86"/>
      <c r="C10" s="598"/>
      <c r="D10" s="599"/>
      <c r="E10" s="138"/>
      <c r="F10" s="139">
        <f>IF(C10&gt;0,(C10/E10),0)</f>
        <v>0</v>
      </c>
    </row>
    <row r="11" spans="1:7" s="64" customFormat="1">
      <c r="A11" s="87"/>
      <c r="B11" s="86"/>
      <c r="C11" s="598"/>
      <c r="D11" s="599"/>
      <c r="E11" s="138"/>
      <c r="F11" s="139">
        <f>IF(C11&gt;0,(C11/E11),0)</f>
        <v>0</v>
      </c>
    </row>
    <row r="12" spans="1:7" s="64" customFormat="1">
      <c r="A12" s="87"/>
      <c r="B12" s="86"/>
      <c r="C12" s="598"/>
      <c r="D12" s="599"/>
      <c r="E12" s="138"/>
      <c r="F12" s="139">
        <f>IF(C12&gt;0,(C12/E12),0)</f>
        <v>0</v>
      </c>
      <c r="G12" s="65"/>
    </row>
    <row r="13" spans="1:7" s="64" customFormat="1">
      <c r="A13" s="87"/>
      <c r="B13" s="86"/>
      <c r="C13" s="598"/>
      <c r="D13" s="599"/>
      <c r="E13" s="138"/>
      <c r="F13" s="139">
        <f>IF(C13&gt;0,(C13/E13),0)</f>
        <v>0</v>
      </c>
    </row>
    <row r="14" spans="1:7" s="64" customFormat="1">
      <c r="A14" s="87"/>
      <c r="B14" s="69"/>
      <c r="C14" s="598"/>
      <c r="D14" s="599"/>
      <c r="E14" s="138"/>
      <c r="F14" s="139">
        <f>IF(C14&gt;0,(C14/E14),0)</f>
        <v>0</v>
      </c>
    </row>
    <row r="15" spans="1:7" s="64" customFormat="1" ht="15" thickBot="1">
      <c r="A15" s="140"/>
      <c r="B15" s="141"/>
      <c r="C15" s="600"/>
      <c r="D15" s="601"/>
      <c r="E15" s="75" t="s">
        <v>10</v>
      </c>
      <c r="F15" s="76">
        <f>SUM(F8:F14)</f>
        <v>121200</v>
      </c>
    </row>
    <row r="16" spans="1:7" s="64" customFormat="1" ht="15" thickBot="1">
      <c r="A16" s="134" t="s">
        <v>11</v>
      </c>
      <c r="B16" s="142"/>
      <c r="C16" s="143"/>
      <c r="D16" s="143"/>
      <c r="E16" s="143"/>
      <c r="F16" s="144"/>
    </row>
    <row r="17" spans="1:11" s="64" customFormat="1" ht="15" thickBot="1">
      <c r="A17" s="229" t="s">
        <v>5</v>
      </c>
      <c r="B17" s="137" t="s">
        <v>2</v>
      </c>
      <c r="C17" s="610" t="s">
        <v>12</v>
      </c>
      <c r="D17" s="612"/>
      <c r="E17" s="230" t="s">
        <v>13</v>
      </c>
      <c r="F17" s="137" t="s">
        <v>9</v>
      </c>
    </row>
    <row r="18" spans="1:11" s="64" customFormat="1">
      <c r="A18" s="85"/>
      <c r="B18" s="66"/>
      <c r="C18" s="624"/>
      <c r="D18" s="625"/>
      <c r="E18" s="67"/>
      <c r="F18" s="68"/>
    </row>
    <row r="19" spans="1:11" s="64" customFormat="1">
      <c r="A19" s="87"/>
      <c r="B19" s="69"/>
      <c r="C19" s="598"/>
      <c r="D19" s="599"/>
      <c r="E19" s="70"/>
      <c r="F19" s="71"/>
    </row>
    <row r="20" spans="1:11" s="64" customFormat="1">
      <c r="A20" s="87"/>
      <c r="B20" s="69"/>
      <c r="C20" s="598"/>
      <c r="D20" s="599"/>
      <c r="E20" s="70"/>
      <c r="F20" s="71"/>
    </row>
    <row r="21" spans="1:11" s="74" customFormat="1">
      <c r="A21" s="88"/>
      <c r="B21" s="167"/>
      <c r="C21" s="622"/>
      <c r="D21" s="623"/>
      <c r="E21" s="72"/>
      <c r="F21" s="73"/>
    </row>
    <row r="22" spans="1:11" s="64" customFormat="1">
      <c r="A22" s="87"/>
      <c r="B22" s="69"/>
      <c r="C22" s="598"/>
      <c r="D22" s="599"/>
      <c r="E22" s="70"/>
      <c r="F22" s="71"/>
    </row>
    <row r="23" spans="1:11" s="64" customFormat="1">
      <c r="A23" s="89"/>
      <c r="B23" s="167"/>
      <c r="C23" s="622"/>
      <c r="D23" s="623"/>
      <c r="E23" s="70"/>
      <c r="F23" s="71"/>
    </row>
    <row r="24" spans="1:11" s="64" customFormat="1">
      <c r="A24" s="87"/>
      <c r="B24" s="86"/>
      <c r="C24" s="598"/>
      <c r="D24" s="599"/>
      <c r="E24" s="70"/>
      <c r="F24" s="71"/>
      <c r="G24" s="65"/>
    </row>
    <row r="25" spans="1:11" s="64" customFormat="1" ht="15" thickBot="1">
      <c r="A25" s="140"/>
      <c r="B25" s="145"/>
      <c r="C25" s="600"/>
      <c r="D25" s="601"/>
      <c r="E25" s="75" t="s">
        <v>10</v>
      </c>
      <c r="F25" s="76">
        <f>+ROUND(SUM(F18:F24),0)</f>
        <v>0</v>
      </c>
    </row>
    <row r="26" spans="1:11" s="64" customFormat="1" ht="15" thickBot="1">
      <c r="A26" s="134" t="s">
        <v>19</v>
      </c>
      <c r="B26" s="143"/>
      <c r="C26" s="143"/>
      <c r="D26" s="143"/>
      <c r="E26" s="143"/>
      <c r="F26" s="144"/>
      <c r="H26" s="132"/>
      <c r="I26" s="132"/>
      <c r="J26" s="132"/>
      <c r="K26" s="132"/>
    </row>
    <row r="27" spans="1:11" s="65" customFormat="1" ht="15" thickBot="1">
      <c r="A27" s="229" t="s">
        <v>20</v>
      </c>
      <c r="B27" s="137" t="s">
        <v>21</v>
      </c>
      <c r="C27" s="229" t="s">
        <v>22</v>
      </c>
      <c r="D27" s="137" t="s">
        <v>23</v>
      </c>
      <c r="E27" s="230" t="s">
        <v>8</v>
      </c>
      <c r="F27" s="137" t="s">
        <v>9</v>
      </c>
      <c r="H27" s="168"/>
      <c r="I27" s="168"/>
      <c r="J27" s="168"/>
      <c r="K27" s="168"/>
    </row>
    <row r="28" spans="1:11" s="64" customFormat="1">
      <c r="A28" s="525" t="str">
        <f>'COSTO REAL MANO DE OBRA'!B7</f>
        <v>CUADRILLA A</v>
      </c>
      <c r="B28" s="513">
        <f>'COSTO REAL MANO DE OBRA'!D7</f>
        <v>68489</v>
      </c>
      <c r="C28" s="526">
        <f>'COSTO REAL MANO DE OBRA'!E7</f>
        <v>0.75</v>
      </c>
      <c r="D28" s="513">
        <f>'COSTO REAL MANO DE OBRA'!F7</f>
        <v>119855.75</v>
      </c>
      <c r="E28" s="505">
        <v>2.38</v>
      </c>
      <c r="F28" s="506">
        <f>IF(D28&gt;0,(D28*E28),0)</f>
        <v>285256.685</v>
      </c>
      <c r="H28" s="132">
        <f>+D28/8</f>
        <v>14981.96875</v>
      </c>
      <c r="I28" s="132"/>
      <c r="J28" s="132">
        <v>1</v>
      </c>
      <c r="K28" s="169">
        <f>+D28</f>
        <v>119855.75</v>
      </c>
    </row>
    <row r="29" spans="1:11" s="64" customFormat="1">
      <c r="A29" s="87"/>
      <c r="B29" s="71"/>
      <c r="C29" s="148"/>
      <c r="D29" s="149"/>
      <c r="E29" s="150"/>
      <c r="F29" s="71">
        <f>IF(D29&gt;0,(D29/E29),0)</f>
        <v>0</v>
      </c>
      <c r="H29" s="132">
        <f>+H28*3</f>
        <v>44945.90625</v>
      </c>
      <c r="I29" s="132"/>
      <c r="J29" s="132" t="s">
        <v>43</v>
      </c>
      <c r="K29" s="132">
        <f>+H29</f>
        <v>44945.90625</v>
      </c>
    </row>
    <row r="30" spans="1:11" s="64" customFormat="1">
      <c r="A30" s="87"/>
      <c r="B30" s="71"/>
      <c r="C30" s="148"/>
      <c r="D30" s="149"/>
      <c r="E30" s="150"/>
      <c r="F30" s="151">
        <f>IF(D30&gt;0,(D30/E30),0)</f>
        <v>0</v>
      </c>
      <c r="H30" s="132"/>
      <c r="I30" s="132"/>
      <c r="J30" s="132"/>
      <c r="K30" s="132"/>
    </row>
    <row r="31" spans="1:11" s="64" customFormat="1">
      <c r="A31" s="87"/>
      <c r="B31" s="71"/>
      <c r="C31" s="148"/>
      <c r="D31" s="149"/>
      <c r="E31" s="150"/>
      <c r="F31" s="71">
        <f>IF(D31&gt;0,(D31/E31),0)</f>
        <v>0</v>
      </c>
      <c r="H31" s="132"/>
      <c r="I31" s="132"/>
      <c r="J31" s="169">
        <f>+K29*J28/K28</f>
        <v>0.375</v>
      </c>
      <c r="K31" s="132"/>
    </row>
    <row r="32" spans="1:11" s="64" customFormat="1" ht="15" thickBot="1">
      <c r="A32" s="140"/>
      <c r="B32" s="76"/>
      <c r="C32" s="152"/>
      <c r="D32" s="153"/>
      <c r="E32" s="75" t="s">
        <v>10</v>
      </c>
      <c r="F32" s="76">
        <f>ROUND(SUM(F28:F31),0)</f>
        <v>285257</v>
      </c>
      <c r="H32" s="132"/>
      <c r="I32" s="132"/>
      <c r="J32" s="132"/>
      <c r="K32" s="132"/>
    </row>
    <row r="33" spans="1:11" s="64" customFormat="1" ht="15" thickBot="1">
      <c r="A33" s="602"/>
      <c r="B33" s="607" t="s">
        <v>25</v>
      </c>
      <c r="C33" s="608"/>
      <c r="D33" s="608"/>
      <c r="E33" s="609"/>
      <c r="F33" s="154">
        <f>+F32+F25+F15</f>
        <v>406457</v>
      </c>
      <c r="H33" s="132"/>
      <c r="I33" s="132"/>
      <c r="J33" s="132"/>
      <c r="K33" s="132"/>
    </row>
    <row r="34" spans="1:11" s="64" customFormat="1" ht="15" thickBot="1">
      <c r="A34" s="603"/>
      <c r="B34" s="610" t="s">
        <v>26</v>
      </c>
      <c r="C34" s="611"/>
      <c r="D34" s="611"/>
      <c r="E34" s="611"/>
      <c r="F34" s="612"/>
    </row>
    <row r="35" spans="1:11" s="64" customFormat="1">
      <c r="A35" s="604"/>
      <c r="B35" s="613" t="s">
        <v>27</v>
      </c>
      <c r="C35" s="614"/>
      <c r="D35" s="614"/>
      <c r="E35" s="155">
        <v>0.1</v>
      </c>
      <c r="F35" s="156">
        <f>+F33*E35</f>
        <v>40645.700000000004</v>
      </c>
    </row>
    <row r="36" spans="1:11" s="64" customFormat="1">
      <c r="A36" s="605"/>
      <c r="B36" s="615" t="s">
        <v>28</v>
      </c>
      <c r="C36" s="616"/>
      <c r="D36" s="616"/>
      <c r="E36" s="157">
        <v>0.05</v>
      </c>
      <c r="F36" s="139">
        <f>+F33*E36</f>
        <v>20322.850000000002</v>
      </c>
    </row>
    <row r="37" spans="1:11" s="64" customFormat="1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20322.850000000002</v>
      </c>
    </row>
    <row r="38" spans="1:11" s="64" customFormat="1" ht="15" thickBot="1">
      <c r="A38" s="605"/>
      <c r="B38" s="619" t="s">
        <v>30</v>
      </c>
      <c r="C38" s="620"/>
      <c r="D38" s="620"/>
      <c r="E38" s="621"/>
      <c r="F38" s="154">
        <f>SUM(F35:F37)</f>
        <v>81291.400000000009</v>
      </c>
    </row>
    <row r="39" spans="1:11" s="64" customFormat="1" ht="16.2" thickBot="1">
      <c r="A39" s="606"/>
      <c r="B39" s="619" t="s">
        <v>31</v>
      </c>
      <c r="C39" s="620"/>
      <c r="D39" s="620"/>
      <c r="E39" s="621"/>
      <c r="F39" s="160">
        <f>+ROUND(SUM(F33+F38),0)</f>
        <v>487748</v>
      </c>
    </row>
    <row r="40" spans="1:11" s="64" customFormat="1">
      <c r="A40" s="161"/>
      <c r="B40" s="131"/>
      <c r="C40" s="131"/>
      <c r="D40" s="131"/>
      <c r="E40" s="131"/>
      <c r="F40" s="131"/>
    </row>
    <row r="42" spans="1:11">
      <c r="B42" s="55"/>
      <c r="C42" s="55"/>
    </row>
    <row r="43" spans="1:11">
      <c r="B43" s="55"/>
      <c r="C43" s="55"/>
    </row>
    <row r="45" spans="1:11">
      <c r="B45" s="55"/>
    </row>
    <row r="46" spans="1:11">
      <c r="B46" s="55"/>
    </row>
    <row r="48" spans="1:11">
      <c r="B48" s="55"/>
    </row>
    <row r="57" spans="2:2">
      <c r="B57" s="55"/>
    </row>
    <row r="58" spans="2:2">
      <c r="B58" s="55"/>
    </row>
    <row r="59" spans="2:2">
      <c r="B59" s="55"/>
    </row>
    <row r="60" spans="2:2">
      <c r="B60" s="55"/>
    </row>
    <row r="61" spans="2:2">
      <c r="B61" s="55"/>
    </row>
  </sheetData>
  <mergeCells count="28">
    <mergeCell ref="C10:D10"/>
    <mergeCell ref="A1:F2"/>
    <mergeCell ref="B4:F4"/>
    <mergeCell ref="C7:D7"/>
    <mergeCell ref="C8:D8"/>
    <mergeCell ref="C9:D9"/>
    <mergeCell ref="C23:D23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C22:D22"/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89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63"/>
  <sheetViews>
    <sheetView view="pageBreakPreview" topLeftCell="A4" zoomScaleNormal="100" zoomScaleSheetLayoutView="100" workbookViewId="0">
      <selection activeCell="B24" sqref="B24"/>
    </sheetView>
  </sheetViews>
  <sheetFormatPr baseColWidth="10" defaultRowHeight="14.4"/>
  <cols>
    <col min="1" max="1" width="25.88671875" customWidth="1"/>
    <col min="2" max="2" width="16.109375" bestFit="1" customWidth="1"/>
    <col min="3" max="3" width="16.33203125" bestFit="1" customWidth="1"/>
    <col min="4" max="4" width="13.88671875" bestFit="1" customWidth="1"/>
    <col min="5" max="5" width="13.6640625" bestFit="1" customWidth="1"/>
    <col min="6" max="6" width="18.109375" customWidth="1"/>
  </cols>
  <sheetData>
    <row r="1" spans="1:9" s="1" customFormat="1" ht="15" customHeight="1">
      <c r="A1" s="585" t="s">
        <v>0</v>
      </c>
      <c r="B1" s="586"/>
      <c r="C1" s="586"/>
      <c r="D1" s="586"/>
      <c r="E1" s="586"/>
      <c r="F1" s="587"/>
    </row>
    <row r="2" spans="1:9" s="1" customFormat="1" ht="15.75" customHeight="1" thickBot="1">
      <c r="A2" s="588"/>
      <c r="B2" s="589"/>
      <c r="C2" s="589"/>
      <c r="D2" s="589"/>
      <c r="E2" s="589"/>
      <c r="F2" s="590"/>
    </row>
    <row r="3" spans="1:9" ht="15" thickBot="1">
      <c r="A3" s="2" t="s">
        <v>1</v>
      </c>
      <c r="B3" s="3">
        <f>+PRESUPUESTO!A21</f>
        <v>3.01</v>
      </c>
      <c r="C3" s="4"/>
      <c r="D3" s="5"/>
      <c r="E3" s="6" t="s">
        <v>2</v>
      </c>
      <c r="F3" s="7" t="str">
        <f>+PRESUPUESTO!C21</f>
        <v>M2</v>
      </c>
    </row>
    <row r="4" spans="1:9" s="9" customFormat="1" ht="47.25" customHeight="1" thickBot="1">
      <c r="A4" s="8" t="s">
        <v>3</v>
      </c>
      <c r="B4" s="594" t="str">
        <f>+PRESUPUESTO!B21</f>
        <v>DESCAPOTE A MAQUINA E= 0,10 MT (INCLUYE RETIRO)</v>
      </c>
      <c r="C4" s="594"/>
      <c r="D4" s="594"/>
      <c r="E4" s="594"/>
      <c r="F4" s="595"/>
    </row>
    <row r="5" spans="1:9" ht="15" thickBot="1">
      <c r="A5" s="10"/>
      <c r="B5" s="11"/>
      <c r="C5" s="11"/>
      <c r="D5" s="11"/>
      <c r="E5" s="11"/>
      <c r="F5" s="12"/>
    </row>
    <row r="6" spans="1:9" ht="15" thickBot="1">
      <c r="A6" s="134" t="s">
        <v>4</v>
      </c>
      <c r="B6" s="135"/>
      <c r="C6" s="135"/>
      <c r="D6" s="135"/>
      <c r="E6" s="135"/>
      <c r="F6" s="136"/>
    </row>
    <row r="7" spans="1:9" ht="15" thickBot="1">
      <c r="A7" s="229" t="s">
        <v>5</v>
      </c>
      <c r="B7" s="137" t="s">
        <v>6</v>
      </c>
      <c r="C7" s="610" t="s">
        <v>7</v>
      </c>
      <c r="D7" s="612"/>
      <c r="E7" s="230" t="s">
        <v>8</v>
      </c>
      <c r="F7" s="137" t="s">
        <v>9</v>
      </c>
    </row>
    <row r="8" spans="1:9">
      <c r="A8" s="87" t="str">
        <f>EQUIPOS!B11</f>
        <v>RETROEXCAVADORA</v>
      </c>
      <c r="B8" s="201" t="str">
        <f>EQUIPOS!C11</f>
        <v>MAQUINARIA</v>
      </c>
      <c r="C8" s="598">
        <f>EQUIPOS!D11</f>
        <v>60000</v>
      </c>
      <c r="D8" s="599"/>
      <c r="E8" s="138">
        <v>1.4E-2</v>
      </c>
      <c r="F8" s="156">
        <f>IF(C8&gt;0,(C8*E8),0)</f>
        <v>840</v>
      </c>
    </row>
    <row r="9" spans="1:9">
      <c r="A9" s="165" t="str">
        <f>EQUIPOS!B7</f>
        <v>VOLQUETA 6 M3</v>
      </c>
      <c r="B9" s="194" t="str">
        <f>EQUIPOS!C7</f>
        <v>VEHICULO</v>
      </c>
      <c r="C9" s="629">
        <f>EQUIPOS!D7</f>
        <v>30000</v>
      </c>
      <c r="D9" s="630"/>
      <c r="E9" s="171">
        <v>1.7000000000000001E-2</v>
      </c>
      <c r="F9" s="172">
        <f>IF(C9&gt;0,(C9*E9),0)</f>
        <v>510.00000000000006</v>
      </c>
    </row>
    <row r="10" spans="1:9">
      <c r="A10" s="87"/>
      <c r="B10" s="86"/>
      <c r="C10" s="598"/>
      <c r="D10" s="599"/>
      <c r="E10" s="138"/>
      <c r="F10" s="139">
        <f>IF(C10&gt;0,(C10/E10),0)</f>
        <v>0</v>
      </c>
    </row>
    <row r="11" spans="1:9">
      <c r="A11" s="87"/>
      <c r="B11" s="86"/>
      <c r="C11" s="598"/>
      <c r="D11" s="599"/>
      <c r="E11" s="138"/>
      <c r="F11" s="139">
        <f>IF(C11&gt;0,(C11/E11),0)</f>
        <v>0</v>
      </c>
    </row>
    <row r="12" spans="1:9">
      <c r="A12" s="87"/>
      <c r="B12" s="86"/>
      <c r="C12" s="598"/>
      <c r="D12" s="599"/>
      <c r="E12" s="138"/>
      <c r="F12" s="139">
        <f>IF(C12&gt;0,(C12/E12),0)</f>
        <v>0</v>
      </c>
      <c r="G12" s="25"/>
    </row>
    <row r="13" spans="1:9">
      <c r="A13" s="87"/>
      <c r="B13" s="86"/>
      <c r="C13" s="598"/>
      <c r="D13" s="599"/>
      <c r="E13" s="138"/>
      <c r="F13" s="139">
        <f>IF(C13&gt;0,(C13/E13),0)</f>
        <v>0</v>
      </c>
    </row>
    <row r="14" spans="1:9">
      <c r="A14" s="87"/>
      <c r="B14" s="69"/>
      <c r="C14" s="598"/>
      <c r="D14" s="599"/>
      <c r="E14" s="138"/>
      <c r="F14" s="139">
        <f>IF(C14&gt;0,(C14/E14),0)</f>
        <v>0</v>
      </c>
    </row>
    <row r="15" spans="1:9" ht="15" thickBot="1">
      <c r="A15" s="140"/>
      <c r="B15" s="141"/>
      <c r="C15" s="600"/>
      <c r="D15" s="601"/>
      <c r="E15" s="75" t="s">
        <v>10</v>
      </c>
      <c r="F15" s="76">
        <f>SUM(F8:F14)</f>
        <v>1350</v>
      </c>
      <c r="I15" s="81"/>
    </row>
    <row r="16" spans="1:9" ht="15" thickBot="1">
      <c r="A16" s="134" t="s">
        <v>11</v>
      </c>
      <c r="B16" s="142"/>
      <c r="C16" s="143"/>
      <c r="D16" s="143"/>
      <c r="E16" s="143"/>
      <c r="F16" s="144"/>
    </row>
    <row r="17" spans="1:7" ht="15" thickBot="1">
      <c r="A17" s="229" t="s">
        <v>5</v>
      </c>
      <c r="B17" s="137" t="s">
        <v>2</v>
      </c>
      <c r="C17" s="610" t="s">
        <v>12</v>
      </c>
      <c r="D17" s="612"/>
      <c r="E17" s="230" t="s">
        <v>13</v>
      </c>
      <c r="F17" s="137" t="s">
        <v>9</v>
      </c>
    </row>
    <row r="18" spans="1:7">
      <c r="A18" s="85"/>
      <c r="B18" s="66"/>
      <c r="C18" s="624"/>
      <c r="D18" s="625"/>
      <c r="E18" s="67"/>
      <c r="F18" s="68">
        <f t="shared" ref="F18:F24" si="0">+C18*E18</f>
        <v>0</v>
      </c>
    </row>
    <row r="19" spans="1:7">
      <c r="A19" s="87"/>
      <c r="B19" s="69"/>
      <c r="C19" s="598"/>
      <c r="D19" s="599"/>
      <c r="E19" s="70"/>
      <c r="F19" s="71">
        <f t="shared" si="0"/>
        <v>0</v>
      </c>
    </row>
    <row r="20" spans="1:7">
      <c r="A20" s="87"/>
      <c r="B20" s="69"/>
      <c r="C20" s="598"/>
      <c r="D20" s="599"/>
      <c r="E20" s="70"/>
      <c r="F20" s="71">
        <f t="shared" si="0"/>
        <v>0</v>
      </c>
    </row>
    <row r="21" spans="1:7">
      <c r="A21" s="87"/>
      <c r="B21" s="86"/>
      <c r="C21" s="598"/>
      <c r="D21" s="599"/>
      <c r="E21" s="70"/>
      <c r="F21" s="71">
        <f t="shared" si="0"/>
        <v>0</v>
      </c>
    </row>
    <row r="22" spans="1:7">
      <c r="A22" s="87"/>
      <c r="B22" s="69"/>
      <c r="C22" s="598"/>
      <c r="D22" s="599"/>
      <c r="E22" s="70"/>
      <c r="F22" s="71">
        <f t="shared" si="0"/>
        <v>0</v>
      </c>
      <c r="G22" s="25"/>
    </row>
    <row r="23" spans="1:7">
      <c r="A23" s="87"/>
      <c r="B23" s="86"/>
      <c r="C23" s="598"/>
      <c r="D23" s="599"/>
      <c r="E23" s="70"/>
      <c r="F23" s="71">
        <f t="shared" si="0"/>
        <v>0</v>
      </c>
    </row>
    <row r="24" spans="1:7">
      <c r="A24" s="87"/>
      <c r="B24" s="86"/>
      <c r="C24" s="598"/>
      <c r="D24" s="599"/>
      <c r="E24" s="70"/>
      <c r="F24" s="71">
        <f t="shared" si="0"/>
        <v>0</v>
      </c>
    </row>
    <row r="25" spans="1:7" ht="15" thickBot="1">
      <c r="A25" s="140"/>
      <c r="B25" s="145"/>
      <c r="C25" s="600"/>
      <c r="D25" s="601"/>
      <c r="E25" s="75" t="s">
        <v>10</v>
      </c>
      <c r="F25" s="76">
        <f>+ROUND(SUM(F18:F24),0)</f>
        <v>0</v>
      </c>
    </row>
    <row r="26" spans="1:7" ht="15" thickBot="1">
      <c r="A26" s="134" t="s">
        <v>19</v>
      </c>
      <c r="B26" s="142"/>
      <c r="C26" s="143"/>
      <c r="D26" s="143"/>
      <c r="E26" s="143"/>
      <c r="F26" s="144"/>
    </row>
    <row r="27" spans="1:7" s="25" customFormat="1" ht="15" thickBot="1">
      <c r="A27" s="229" t="s">
        <v>20</v>
      </c>
      <c r="B27" s="137" t="s">
        <v>21</v>
      </c>
      <c r="C27" s="229" t="s">
        <v>22</v>
      </c>
      <c r="D27" s="137" t="s">
        <v>23</v>
      </c>
      <c r="E27" s="230" t="s">
        <v>8</v>
      </c>
      <c r="F27" s="137" t="s">
        <v>9</v>
      </c>
    </row>
    <row r="28" spans="1:7">
      <c r="A28" s="501"/>
      <c r="B28" s="502"/>
      <c r="C28" s="503"/>
      <c r="D28" s="504"/>
      <c r="E28" s="505"/>
      <c r="F28" s="509">
        <f>IF(D28&gt;0,(D28/E28),0)</f>
        <v>0</v>
      </c>
    </row>
    <row r="29" spans="1:7">
      <c r="A29" s="165"/>
      <c r="B29" s="177"/>
      <c r="C29" s="178"/>
      <c r="D29" s="179"/>
      <c r="E29" s="180"/>
      <c r="F29" s="71">
        <f>IF(D29&gt;0,(D29/E29),0)</f>
        <v>0</v>
      </c>
    </row>
    <row r="30" spans="1:7">
      <c r="A30" s="87"/>
      <c r="B30" s="71"/>
      <c r="C30" s="148"/>
      <c r="D30" s="149"/>
      <c r="E30" s="150"/>
      <c r="F30" s="151">
        <f>IF(D30&gt;0,(D30/E30),0)</f>
        <v>0</v>
      </c>
    </row>
    <row r="31" spans="1:7">
      <c r="A31" s="87"/>
      <c r="B31" s="71"/>
      <c r="C31" s="148"/>
      <c r="D31" s="149"/>
      <c r="E31" s="150"/>
      <c r="F31" s="71">
        <f>IF(D31&gt;0,(D31/E31),0)</f>
        <v>0</v>
      </c>
    </row>
    <row r="32" spans="1:7" ht="15" thickBot="1">
      <c r="A32" s="140"/>
      <c r="B32" s="76"/>
      <c r="C32" s="152"/>
      <c r="D32" s="153"/>
      <c r="E32" s="75" t="s">
        <v>10</v>
      </c>
      <c r="F32" s="76">
        <f>ROUND(SUM(F28:F31),0)</f>
        <v>0</v>
      </c>
    </row>
    <row r="33" spans="1:6" ht="15" thickBot="1">
      <c r="A33" s="602"/>
      <c r="B33" s="607" t="s">
        <v>25</v>
      </c>
      <c r="C33" s="608"/>
      <c r="D33" s="608"/>
      <c r="E33" s="609"/>
      <c r="F33" s="154">
        <f>+F32+F25+F15</f>
        <v>1350</v>
      </c>
    </row>
    <row r="34" spans="1:6" ht="15" thickBot="1">
      <c r="A34" s="603"/>
      <c r="B34" s="610" t="s">
        <v>26</v>
      </c>
      <c r="C34" s="611"/>
      <c r="D34" s="611"/>
      <c r="E34" s="611"/>
      <c r="F34" s="612"/>
    </row>
    <row r="35" spans="1:6">
      <c r="A35" s="604"/>
      <c r="B35" s="613" t="s">
        <v>27</v>
      </c>
      <c r="C35" s="614"/>
      <c r="D35" s="614"/>
      <c r="E35" s="155">
        <v>0.1</v>
      </c>
      <c r="F35" s="156">
        <f>+F33*E35</f>
        <v>135</v>
      </c>
    </row>
    <row r="36" spans="1:6">
      <c r="A36" s="605"/>
      <c r="B36" s="615" t="s">
        <v>28</v>
      </c>
      <c r="C36" s="616"/>
      <c r="D36" s="616"/>
      <c r="E36" s="157">
        <v>0.05</v>
      </c>
      <c r="F36" s="139">
        <f>+F33*E36</f>
        <v>67.5</v>
      </c>
    </row>
    <row r="37" spans="1:6" ht="15" thickBot="1">
      <c r="A37" s="605"/>
      <c r="B37" s="617" t="s">
        <v>29</v>
      </c>
      <c r="C37" s="618"/>
      <c r="D37" s="618"/>
      <c r="E37" s="158">
        <v>0.05</v>
      </c>
      <c r="F37" s="159">
        <f>+F33*E37</f>
        <v>67.5</v>
      </c>
    </row>
    <row r="38" spans="1:6" ht="15" thickBot="1">
      <c r="A38" s="605"/>
      <c r="B38" s="619" t="s">
        <v>30</v>
      </c>
      <c r="C38" s="620"/>
      <c r="D38" s="620"/>
      <c r="E38" s="621"/>
      <c r="F38" s="154">
        <f>SUM(F35:F37)</f>
        <v>270</v>
      </c>
    </row>
    <row r="39" spans="1:6" ht="16.2" thickBot="1">
      <c r="A39" s="606"/>
      <c r="B39" s="619" t="s">
        <v>31</v>
      </c>
      <c r="C39" s="620"/>
      <c r="D39" s="620"/>
      <c r="E39" s="621"/>
      <c r="F39" s="160">
        <f>+ROUND(SUM(F33+F38),0)</f>
        <v>1620</v>
      </c>
    </row>
    <row r="40" spans="1:6">
      <c r="A40" s="161"/>
      <c r="B40" s="131"/>
      <c r="C40" s="131"/>
      <c r="D40" s="131"/>
      <c r="E40" s="131"/>
      <c r="F40" s="131"/>
    </row>
    <row r="44" spans="1:6">
      <c r="B44" s="55"/>
      <c r="C44" s="55"/>
    </row>
    <row r="45" spans="1:6">
      <c r="B45" s="55"/>
      <c r="C45" s="55"/>
    </row>
    <row r="47" spans="1:6">
      <c r="B47" s="55"/>
    </row>
    <row r="48" spans="1:6">
      <c r="B48" s="55"/>
    </row>
    <row r="50" spans="2:2">
      <c r="B50" s="55"/>
    </row>
    <row r="59" spans="2:2">
      <c r="B59" s="55"/>
    </row>
    <row r="60" spans="2:2">
      <c r="B60" s="55"/>
    </row>
    <row r="61" spans="2:2">
      <c r="B61" s="55"/>
    </row>
    <row r="62" spans="2:2">
      <c r="B62" s="55"/>
    </row>
    <row r="63" spans="2:2">
      <c r="B63" s="55"/>
    </row>
  </sheetData>
  <mergeCells count="28">
    <mergeCell ref="C10:D10"/>
    <mergeCell ref="A1:F2"/>
    <mergeCell ref="B4:F4"/>
    <mergeCell ref="C7:D7"/>
    <mergeCell ref="C8:D8"/>
    <mergeCell ref="C9:D9"/>
    <mergeCell ref="C23:D23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C22:D22"/>
    <mergeCell ref="C24:D24"/>
    <mergeCell ref="C25:D25"/>
    <mergeCell ref="A33:A39"/>
    <mergeCell ref="B33:E33"/>
    <mergeCell ref="B34:F34"/>
    <mergeCell ref="B35:D35"/>
    <mergeCell ref="B36:D36"/>
    <mergeCell ref="B37:D37"/>
    <mergeCell ref="B38:E38"/>
    <mergeCell ref="B39:E39"/>
  </mergeCells>
  <hyperlinks>
    <hyperlink ref="B4:F4" location="PRESUPUESTO!A1" display="PRESUPUESTO!A1"/>
  </hyperlinks>
  <printOptions horizontalCentered="1" verticalCentered="1"/>
  <pageMargins left="0.39370078740157483" right="0.39370078740157483" top="1.3779527559055118" bottom="0.74803149606299213" header="0.70866141732283472" footer="0.31496062992125984"/>
  <pageSetup scale="94" orientation="portrait" r:id="rId1"/>
  <headerFooter>
    <oddHeader>&amp;C&amp;"-,Negrita"&amp;12Universidad Catolica de Colombia
Facultad de Ingenieria Civil
Area de Costos y Programacion de Obras</oddHeader>
    <oddFooter>&amp;C&amp;A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55</vt:i4>
      </vt:variant>
      <vt:variant>
        <vt:lpstr>Rangos con nombre</vt:lpstr>
      </vt:variant>
      <vt:variant>
        <vt:i4>55</vt:i4>
      </vt:variant>
    </vt:vector>
  </HeadingPairs>
  <TitlesOfParts>
    <vt:vector size="110" baseType="lpstr">
      <vt:lpstr>CAPITULOS</vt:lpstr>
      <vt:lpstr>PRESUPUESTO</vt:lpstr>
      <vt:lpstr>ITEM 2</vt:lpstr>
      <vt:lpstr>ITEM 2,01</vt:lpstr>
      <vt:lpstr>ITEM 2,02</vt:lpstr>
      <vt:lpstr>ITEM 2,03</vt:lpstr>
      <vt:lpstr>ITEM 2,04</vt:lpstr>
      <vt:lpstr>ITEM 2,05</vt:lpstr>
      <vt:lpstr>ITEM 3,01</vt:lpstr>
      <vt:lpstr>ITEM 3,02</vt:lpstr>
      <vt:lpstr>ITEM 3,03</vt:lpstr>
      <vt:lpstr>ITEM 4,01</vt:lpstr>
      <vt:lpstr>ITEM 4,02</vt:lpstr>
      <vt:lpstr>ITEM 4,03</vt:lpstr>
      <vt:lpstr>ITEM 4,04</vt:lpstr>
      <vt:lpstr>ITEM 5,01</vt:lpstr>
      <vt:lpstr>ITEM 5,02</vt:lpstr>
      <vt:lpstr>ITEM 5,03</vt:lpstr>
      <vt:lpstr>ITEM 5,04</vt:lpstr>
      <vt:lpstr>ITEM 5,05</vt:lpstr>
      <vt:lpstr>ITEM 5,06</vt:lpstr>
      <vt:lpstr>ITEM 5,07</vt:lpstr>
      <vt:lpstr>ITEM 5,08</vt:lpstr>
      <vt:lpstr>ITEM 6,01</vt:lpstr>
      <vt:lpstr>ITEM 6,02</vt:lpstr>
      <vt:lpstr>ITEM 6,03</vt:lpstr>
      <vt:lpstr>ITEM 6,04</vt:lpstr>
      <vt:lpstr>ITEM 6,05</vt:lpstr>
      <vt:lpstr>ITEM 6,06</vt:lpstr>
      <vt:lpstr>ITEM 6,07</vt:lpstr>
      <vt:lpstr>ITEM 6,08</vt:lpstr>
      <vt:lpstr>ITEM 6,09</vt:lpstr>
      <vt:lpstr>ITEM 6,10</vt:lpstr>
      <vt:lpstr>ITEM 7,01</vt:lpstr>
      <vt:lpstr>ITEM 7,02</vt:lpstr>
      <vt:lpstr>ITEM 7,03</vt:lpstr>
      <vt:lpstr>ITEM 7,04</vt:lpstr>
      <vt:lpstr>ITEM 7,05</vt:lpstr>
      <vt:lpstr>ITEM 7,06</vt:lpstr>
      <vt:lpstr>ITEM 8,01</vt:lpstr>
      <vt:lpstr>ITEM 8,02</vt:lpstr>
      <vt:lpstr>ITEM 9,01</vt:lpstr>
      <vt:lpstr>ITEM 9,02</vt:lpstr>
      <vt:lpstr>ITEM 9,03</vt:lpstr>
      <vt:lpstr>ITEM 10,01</vt:lpstr>
      <vt:lpstr>ITEM 11,01</vt:lpstr>
      <vt:lpstr>ITEM 11,02</vt:lpstr>
      <vt:lpstr>ITEM 12,01</vt:lpstr>
      <vt:lpstr>ITEM 12,02</vt:lpstr>
      <vt:lpstr>ITEM 13,01</vt:lpstr>
      <vt:lpstr>ITEM 13,02</vt:lpstr>
      <vt:lpstr>MATERIALES</vt:lpstr>
      <vt:lpstr>EQUIPOS</vt:lpstr>
      <vt:lpstr>COSTO REAL MANO DE OBRA</vt:lpstr>
      <vt:lpstr>DESGLOSE DE A.I</vt:lpstr>
      <vt:lpstr>'DESGLOSE DE A.I'!Área_de_impresión</vt:lpstr>
      <vt:lpstr>'ITEM 10,01'!Área_de_impresión</vt:lpstr>
      <vt:lpstr>'ITEM 11,01'!Área_de_impresión</vt:lpstr>
      <vt:lpstr>'ITEM 11,02'!Área_de_impresión</vt:lpstr>
      <vt:lpstr>'ITEM 12,01'!Área_de_impresión</vt:lpstr>
      <vt:lpstr>'ITEM 12,02'!Área_de_impresión</vt:lpstr>
      <vt:lpstr>'ITEM 13,01'!Área_de_impresión</vt:lpstr>
      <vt:lpstr>'ITEM 13,02'!Área_de_impresión</vt:lpstr>
      <vt:lpstr>'ITEM 2'!Área_de_impresión</vt:lpstr>
      <vt:lpstr>'ITEM 2,01'!Área_de_impresión</vt:lpstr>
      <vt:lpstr>'ITEM 2,02'!Área_de_impresión</vt:lpstr>
      <vt:lpstr>'ITEM 2,03'!Área_de_impresión</vt:lpstr>
      <vt:lpstr>'ITEM 2,04'!Área_de_impresión</vt:lpstr>
      <vt:lpstr>'ITEM 2,05'!Área_de_impresión</vt:lpstr>
      <vt:lpstr>'ITEM 3,01'!Área_de_impresión</vt:lpstr>
      <vt:lpstr>'ITEM 3,02'!Área_de_impresión</vt:lpstr>
      <vt:lpstr>'ITEM 3,03'!Área_de_impresión</vt:lpstr>
      <vt:lpstr>'ITEM 4,01'!Área_de_impresión</vt:lpstr>
      <vt:lpstr>'ITEM 4,02'!Área_de_impresión</vt:lpstr>
      <vt:lpstr>'ITEM 4,03'!Área_de_impresión</vt:lpstr>
      <vt:lpstr>'ITEM 4,04'!Área_de_impresión</vt:lpstr>
      <vt:lpstr>'ITEM 5,01'!Área_de_impresión</vt:lpstr>
      <vt:lpstr>'ITEM 5,02'!Área_de_impresión</vt:lpstr>
      <vt:lpstr>'ITEM 5,03'!Área_de_impresión</vt:lpstr>
      <vt:lpstr>'ITEM 5,04'!Área_de_impresión</vt:lpstr>
      <vt:lpstr>'ITEM 5,05'!Área_de_impresión</vt:lpstr>
      <vt:lpstr>'ITEM 5,06'!Área_de_impresión</vt:lpstr>
      <vt:lpstr>'ITEM 5,07'!Área_de_impresión</vt:lpstr>
      <vt:lpstr>'ITEM 5,08'!Área_de_impresión</vt:lpstr>
      <vt:lpstr>'ITEM 6,01'!Área_de_impresión</vt:lpstr>
      <vt:lpstr>'ITEM 6,02'!Área_de_impresión</vt:lpstr>
      <vt:lpstr>'ITEM 6,03'!Área_de_impresión</vt:lpstr>
      <vt:lpstr>'ITEM 6,04'!Área_de_impresión</vt:lpstr>
      <vt:lpstr>'ITEM 6,05'!Área_de_impresión</vt:lpstr>
      <vt:lpstr>'ITEM 6,06'!Área_de_impresión</vt:lpstr>
      <vt:lpstr>'ITEM 6,07'!Área_de_impresión</vt:lpstr>
      <vt:lpstr>'ITEM 6,08'!Área_de_impresión</vt:lpstr>
      <vt:lpstr>'ITEM 6,09'!Área_de_impresión</vt:lpstr>
      <vt:lpstr>'ITEM 6,10'!Área_de_impresión</vt:lpstr>
      <vt:lpstr>'ITEM 7,01'!Área_de_impresión</vt:lpstr>
      <vt:lpstr>'ITEM 7,02'!Área_de_impresión</vt:lpstr>
      <vt:lpstr>'ITEM 7,03'!Área_de_impresión</vt:lpstr>
      <vt:lpstr>'ITEM 7,04'!Área_de_impresión</vt:lpstr>
      <vt:lpstr>'ITEM 7,05'!Área_de_impresión</vt:lpstr>
      <vt:lpstr>'ITEM 7,06'!Área_de_impresión</vt:lpstr>
      <vt:lpstr>'ITEM 8,01'!Área_de_impresión</vt:lpstr>
      <vt:lpstr>'ITEM 8,02'!Área_de_impresión</vt:lpstr>
      <vt:lpstr>'ITEM 9,01'!Área_de_impresión</vt:lpstr>
      <vt:lpstr>'ITEM 9,02'!Área_de_impresión</vt:lpstr>
      <vt:lpstr>'ITEM 9,03'!Área_de_impresión</vt:lpstr>
      <vt:lpstr>MATERIALES!Área_de_impresión</vt:lpstr>
      <vt:lpstr>PRESUPUESTO!Área_de_impresión</vt:lpstr>
      <vt:lpstr>CAPITULOS!Títulos_a_imprimir</vt:lpstr>
      <vt:lpstr>MATERIALES!Títulos_a_imprimir</vt:lpstr>
      <vt:lpstr>PRESUPUESTO!Títulos_a_imprimir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hogar</dc:creator>
  <cp:lastModifiedBy>Camilo</cp:lastModifiedBy>
  <cp:lastPrinted>2012-11-22T04:39:11Z</cp:lastPrinted>
  <dcterms:created xsi:type="dcterms:W3CDTF">2007-01-01T05:58:15Z</dcterms:created>
  <dcterms:modified xsi:type="dcterms:W3CDTF">2014-02-25T16:11:57Z</dcterms:modified>
</cp:coreProperties>
</file>