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Nicolas\Desktop\RECURSOS\"/>
    </mc:Choice>
  </mc:AlternateContent>
  <xr:revisionPtr revIDLastSave="0" documentId="13_ncr:1_{DFBA6E4D-DDC1-4427-AC35-4B76DB5FB65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8" r:id="rId1"/>
    <sheet name="Nomina " sheetId="7" r:id="rId2"/>
    <sheet name="formato nomina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7" l="1"/>
  <c r="D59" i="7"/>
  <c r="H38" i="7"/>
  <c r="I9" i="7" s="1"/>
  <c r="E29" i="7"/>
  <c r="J9" i="7" s="1"/>
  <c r="D23" i="7"/>
  <c r="E35" i="7" s="1"/>
  <c r="G9" i="7"/>
  <c r="E37" i="7" l="1"/>
  <c r="P9" i="7" s="1"/>
  <c r="E23" i="7"/>
  <c r="E27" i="7" l="1"/>
  <c r="E33" i="7"/>
  <c r="E32" i="7"/>
  <c r="E31" i="7"/>
  <c r="F27" i="7"/>
  <c r="E28" i="7"/>
  <c r="J9" i="1"/>
  <c r="I9" i="1"/>
  <c r="D60" i="1"/>
  <c r="D59" i="1"/>
  <c r="G27" i="7" l="1"/>
  <c r="H9" i="7" s="1"/>
  <c r="K9" i="7" s="1"/>
  <c r="M9" i="7" l="1"/>
  <c r="L9" i="7"/>
  <c r="Q9" i="7" s="1"/>
  <c r="R9" i="7" s="1"/>
  <c r="G9" i="1" l="1"/>
  <c r="D23" i="1"/>
  <c r="E23" i="1" l="1"/>
  <c r="E37" i="1"/>
  <c r="E35" i="1"/>
  <c r="P9" i="1" l="1"/>
  <c r="E28" i="1"/>
  <c r="E27" i="1"/>
  <c r="F27" i="1"/>
  <c r="G27" i="1" s="1"/>
  <c r="E31" i="1"/>
  <c r="E32" i="1"/>
  <c r="E33" i="1"/>
  <c r="H9" i="1" l="1"/>
  <c r="K9" i="1" s="1"/>
  <c r="L9" i="1" l="1"/>
  <c r="M9" i="1"/>
  <c r="Q9" i="1" l="1"/>
  <c r="R9" i="1" s="1"/>
</calcChain>
</file>

<file path=xl/sharedStrings.xml><?xml version="1.0" encoding="utf-8"?>
<sst xmlns="http://schemas.openxmlformats.org/spreadsheetml/2006/main" count="133" uniqueCount="66">
  <si>
    <t>NOMINA DE_____________________________</t>
  </si>
  <si>
    <t>FECHA</t>
  </si>
  <si>
    <t>______________________________</t>
  </si>
  <si>
    <t>INGRESOS:</t>
  </si>
  <si>
    <t>DEDUCCIONES:</t>
  </si>
  <si>
    <t>Nombre y Apellidos</t>
  </si>
  <si>
    <t>Cargo</t>
  </si>
  <si>
    <t xml:space="preserve">Sueldo </t>
  </si>
  <si>
    <t xml:space="preserve">Dias </t>
  </si>
  <si>
    <t>Básico</t>
  </si>
  <si>
    <t xml:space="preserve">Horas Extras y </t>
  </si>
  <si>
    <t>Aux. Transporte</t>
  </si>
  <si>
    <t xml:space="preserve">Otros </t>
  </si>
  <si>
    <t xml:space="preserve">Total Devengado </t>
  </si>
  <si>
    <t>Salud</t>
  </si>
  <si>
    <t>Pensión</t>
  </si>
  <si>
    <t>F.S.P</t>
  </si>
  <si>
    <t>Retefuente</t>
  </si>
  <si>
    <t>Otros Bancos, coop</t>
  </si>
  <si>
    <t>Total  Deducciones</t>
  </si>
  <si>
    <t>Neto a pagar</t>
  </si>
  <si>
    <t>Laborados</t>
  </si>
  <si>
    <t xml:space="preserve"> Devengado</t>
  </si>
  <si>
    <t>Recargos</t>
  </si>
  <si>
    <t xml:space="preserve">comisiones, </t>
  </si>
  <si>
    <t>aliment, ETC.</t>
  </si>
  <si>
    <t>TOTALES</t>
  </si>
  <si>
    <t>Sueldo Basico</t>
  </si>
  <si>
    <t>HORA ORDINARIA = VHO</t>
  </si>
  <si>
    <t xml:space="preserve">Especificaiones </t>
  </si>
  <si>
    <t>Aux alimentacion 10000 Diarios</t>
  </si>
  <si>
    <t xml:space="preserve"> </t>
  </si>
  <si>
    <t>cantidad especifica</t>
  </si>
  <si>
    <t>valor</t>
  </si>
  <si>
    <t>Siempre se liquidan 30 dias no importa el mes</t>
  </si>
  <si>
    <t>Jornada Laboral 8 horas</t>
  </si>
  <si>
    <t>Recargo horas extras</t>
  </si>
  <si>
    <t>Hora de trabajo Nocturno</t>
  </si>
  <si>
    <t>Hora extra diurna</t>
  </si>
  <si>
    <t>Hora extra nocturna</t>
  </si>
  <si>
    <t>Hora ordinaria dominical o festiva</t>
  </si>
  <si>
    <t>Hora extra diurna dominical o festiva</t>
  </si>
  <si>
    <t>Hora extra nocturna dominical o festiva</t>
  </si>
  <si>
    <t>Auxilio de transporte para trabajdores que ganen menos de 2 SMLV</t>
  </si>
  <si>
    <t>F.S.P para los trbajadores que ganen mas de 4 SMLV y el del 1%</t>
  </si>
  <si>
    <t>SMLV</t>
  </si>
  <si>
    <t>2 SMLV</t>
  </si>
  <si>
    <t>4 SMLV</t>
  </si>
  <si>
    <r>
      <rPr>
        <b/>
        <sz val="9"/>
        <color indexed="8"/>
        <rFont val="Calibri"/>
        <family val="2"/>
      </rPr>
      <t xml:space="preserve">COMPAÑÍA            </t>
    </r>
    <r>
      <rPr>
        <sz val="9"/>
        <color indexed="8"/>
        <rFont val="Calibri"/>
        <family val="2"/>
      </rPr>
      <t xml:space="preserve">   _______________________________________________</t>
    </r>
  </si>
  <si>
    <t>Nombre</t>
  </si>
  <si>
    <t>Para saber recargo se hace VHO por valor correspondiente</t>
  </si>
  <si>
    <t>Solo hora dia normal noche</t>
  </si>
  <si>
    <t>TRABAJADOR</t>
  </si>
  <si>
    <t>SEIS DIAS DE PERMISO 2 REMUNERADOS</t>
  </si>
  <si>
    <t>DOMINGO</t>
  </si>
  <si>
    <t>3 DIAS NORMALES</t>
  </si>
  <si>
    <t>4 A 12</t>
  </si>
  <si>
    <t>A A 12</t>
  </si>
  <si>
    <t xml:space="preserve">20 horas Extras </t>
  </si>
  <si>
    <t>8 DIURNAS</t>
  </si>
  <si>
    <t>6 NOCTURNAS</t>
  </si>
  <si>
    <t>6 FESTIVAS NOC</t>
  </si>
  <si>
    <t>Cooperativa 5% ahorro</t>
  </si>
  <si>
    <t>10% CREDITO BANCARIO</t>
  </si>
  <si>
    <t>AUXILIO TRANS</t>
  </si>
  <si>
    <t>EN ESTE ARCHIVO SE ENCONTRARAN DOS HOJAS, EN LAS CUALES SE ENCONTRARA UN FORMADO DE NOMINA Y UNA NOMINA CALCULADA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</si>
</sst>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\ #,##0.00;[Red]\-&quot;$&quot;\ #,##0.00"/>
    <numFmt numFmtId="42" formatCode="_-&quot;$&quot;\ * #,##0_-;\-&quot;$&quot;\ * #,##0_-;_-&quot;$&quot;\ * &quot;-&quot;_-;_-@_-"/>
    <numFmt numFmtId="164" formatCode="_-[$$-240A]\ * #,##0_-;\-[$$-240A]\ * #,##0_-;_-[$$-240A]\ * &quot;-&quot;??_-;_-@_-"/>
    <numFmt numFmtId="165" formatCode="_-[$$-240A]\ * #,##0.00_-;\-[$$-240A]\ * #,##0.00_-;_-[$$-240A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164" fontId="5" fillId="0" borderId="13" xfId="1" applyNumberFormat="1" applyFont="1" applyBorder="1"/>
    <xf numFmtId="164" fontId="5" fillId="0" borderId="13" xfId="0" applyNumberFormat="1" applyFont="1" applyBorder="1"/>
    <xf numFmtId="164" fontId="5" fillId="2" borderId="13" xfId="0" applyNumberFormat="1" applyFont="1" applyFill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4" fillId="0" borderId="19" xfId="0" applyFont="1" applyBorder="1"/>
    <xf numFmtId="0" fontId="3" fillId="0" borderId="4" xfId="0" applyFont="1" applyBorder="1"/>
    <xf numFmtId="0" fontId="0" fillId="0" borderId="0" xfId="0" applyBorder="1"/>
    <xf numFmtId="165" fontId="1" fillId="0" borderId="0" xfId="1" applyNumberFormat="1" applyFont="1" applyBorder="1"/>
    <xf numFmtId="164" fontId="0" fillId="0" borderId="0" xfId="0" applyNumberFormat="1" applyBorder="1"/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Fill="1"/>
    <xf numFmtId="0" fontId="0" fillId="0" borderId="0" xfId="0" applyFill="1"/>
    <xf numFmtId="164" fontId="0" fillId="0" borderId="0" xfId="0" applyNumberFormat="1"/>
    <xf numFmtId="0" fontId="0" fillId="0" borderId="15" xfId="0" applyBorder="1"/>
    <xf numFmtId="164" fontId="1" fillId="0" borderId="0" xfId="1" applyNumberFormat="1" applyFont="1"/>
    <xf numFmtId="42" fontId="3" fillId="0" borderId="13" xfId="1" applyFont="1" applyBorder="1"/>
    <xf numFmtId="8" fontId="0" fillId="0" borderId="15" xfId="0" applyNumberFormat="1" applyBorder="1"/>
    <xf numFmtId="0" fontId="0" fillId="0" borderId="0" xfId="0" applyAlignment="1">
      <alignment horizontal="center"/>
    </xf>
    <xf numFmtId="1" fontId="0" fillId="0" borderId="0" xfId="0" applyNumberFormat="1"/>
    <xf numFmtId="164" fontId="0" fillId="4" borderId="0" xfId="0" applyNumberFormat="1" applyFill="1"/>
    <xf numFmtId="164" fontId="3" fillId="0" borderId="13" xfId="0" applyNumberFormat="1" applyFont="1" applyBorder="1"/>
    <xf numFmtId="165" fontId="3" fillId="0" borderId="13" xfId="0" applyNumberFormat="1" applyFont="1" applyBorder="1"/>
    <xf numFmtId="1" fontId="3" fillId="0" borderId="15" xfId="0" applyNumberFormat="1" applyFont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3" borderId="0" xfId="0" applyFont="1" applyFill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3922</xdr:colOff>
      <xdr:row>29</xdr:row>
      <xdr:rowOff>124947</xdr:rowOff>
    </xdr:from>
    <xdr:to>
      <xdr:col>3</xdr:col>
      <xdr:colOff>10086</xdr:colOff>
      <xdr:row>33</xdr:row>
      <xdr:rowOff>78442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3194797" y="5706597"/>
          <a:ext cx="6164" cy="71549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1286995</xdr:colOff>
      <xdr:row>33</xdr:row>
      <xdr:rowOff>109257</xdr:rowOff>
    </xdr:from>
    <xdr:to>
      <xdr:col>3</xdr:col>
      <xdr:colOff>1286995</xdr:colOff>
      <xdr:row>35</xdr:row>
      <xdr:rowOff>14007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392145" y="6452907"/>
          <a:ext cx="0" cy="2857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27</xdr:row>
      <xdr:rowOff>114300</xdr:rowOff>
    </xdr:from>
    <xdr:to>
      <xdr:col>4</xdr:col>
      <xdr:colOff>9525</xdr:colOff>
      <xdr:row>29</xdr:row>
      <xdr:rowOff>19050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400550" y="5314950"/>
          <a:ext cx="0" cy="2857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29</xdr:row>
      <xdr:rowOff>180975</xdr:rowOff>
    </xdr:from>
    <xdr:to>
      <xdr:col>4</xdr:col>
      <xdr:colOff>19050</xdr:colOff>
      <xdr:row>31</xdr:row>
      <xdr:rowOff>85725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410075" y="5762625"/>
          <a:ext cx="0" cy="2857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31</xdr:row>
      <xdr:rowOff>85725</xdr:rowOff>
    </xdr:from>
    <xdr:to>
      <xdr:col>4</xdr:col>
      <xdr:colOff>19050</xdr:colOff>
      <xdr:row>32</xdr:row>
      <xdr:rowOff>180975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410075" y="6048375"/>
          <a:ext cx="0" cy="2857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35</xdr:row>
      <xdr:rowOff>180975</xdr:rowOff>
    </xdr:from>
    <xdr:to>
      <xdr:col>4</xdr:col>
      <xdr:colOff>0</xdr:colOff>
      <xdr:row>37</xdr:row>
      <xdr:rowOff>85725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4391025" y="6905625"/>
          <a:ext cx="0" cy="2857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3922</xdr:colOff>
      <xdr:row>29</xdr:row>
      <xdr:rowOff>124947</xdr:rowOff>
    </xdr:from>
    <xdr:to>
      <xdr:col>3</xdr:col>
      <xdr:colOff>10086</xdr:colOff>
      <xdr:row>33</xdr:row>
      <xdr:rowOff>78442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H="1">
          <a:off x="3194797" y="5706597"/>
          <a:ext cx="6164" cy="71549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1286995</xdr:colOff>
      <xdr:row>33</xdr:row>
      <xdr:rowOff>109257</xdr:rowOff>
    </xdr:from>
    <xdr:to>
      <xdr:col>3</xdr:col>
      <xdr:colOff>1286995</xdr:colOff>
      <xdr:row>35</xdr:row>
      <xdr:rowOff>14007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849220" y="6833907"/>
          <a:ext cx="0" cy="2857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27</xdr:row>
      <xdr:rowOff>114300</xdr:rowOff>
    </xdr:from>
    <xdr:to>
      <xdr:col>4</xdr:col>
      <xdr:colOff>9525</xdr:colOff>
      <xdr:row>29</xdr:row>
      <xdr:rowOff>19050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3857625" y="5695950"/>
          <a:ext cx="0" cy="2857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29</xdr:row>
      <xdr:rowOff>180975</xdr:rowOff>
    </xdr:from>
    <xdr:to>
      <xdr:col>4</xdr:col>
      <xdr:colOff>19050</xdr:colOff>
      <xdr:row>31</xdr:row>
      <xdr:rowOff>85725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3867150" y="6143625"/>
          <a:ext cx="0" cy="2857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31</xdr:row>
      <xdr:rowOff>85725</xdr:rowOff>
    </xdr:from>
    <xdr:to>
      <xdr:col>4</xdr:col>
      <xdr:colOff>19050</xdr:colOff>
      <xdr:row>32</xdr:row>
      <xdr:rowOff>180975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3867150" y="6429375"/>
          <a:ext cx="0" cy="2857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35</xdr:row>
      <xdr:rowOff>180975</xdr:rowOff>
    </xdr:from>
    <xdr:to>
      <xdr:col>4</xdr:col>
      <xdr:colOff>0</xdr:colOff>
      <xdr:row>37</xdr:row>
      <xdr:rowOff>85725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3848100" y="7286625"/>
          <a:ext cx="0" cy="2857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CA94C-E3B9-404D-9A25-776A4C5A8811}">
  <dimension ref="B4:H7"/>
  <sheetViews>
    <sheetView tabSelected="1" workbookViewId="0">
      <selection activeCell="C16" sqref="C16"/>
    </sheetView>
  </sheetViews>
  <sheetFormatPr baseColWidth="10" defaultRowHeight="15" x14ac:dyDescent="0.25"/>
  <sheetData>
    <row r="4" spans="2:8" ht="15" customHeight="1" x14ac:dyDescent="0.25">
      <c r="B4" s="55" t="s">
        <v>65</v>
      </c>
      <c r="C4" s="55"/>
      <c r="D4" s="55"/>
      <c r="E4" s="55"/>
      <c r="F4" s="55"/>
      <c r="G4" s="55"/>
      <c r="H4" s="55"/>
    </row>
    <row r="5" spans="2:8" ht="15" customHeight="1" x14ac:dyDescent="0.25">
      <c r="B5" s="55"/>
      <c r="C5" s="55"/>
      <c r="D5" s="55"/>
      <c r="E5" s="55"/>
      <c r="F5" s="55"/>
      <c r="G5" s="55"/>
      <c r="H5" s="55"/>
    </row>
    <row r="6" spans="2:8" ht="15" customHeight="1" x14ac:dyDescent="0.25">
      <c r="B6" s="55"/>
      <c r="C6" s="55"/>
      <c r="D6" s="55"/>
      <c r="E6" s="55"/>
      <c r="F6" s="55"/>
      <c r="G6" s="55"/>
      <c r="H6" s="55"/>
    </row>
    <row r="7" spans="2:8" x14ac:dyDescent="0.25">
      <c r="B7" s="55"/>
      <c r="C7" s="55"/>
      <c r="D7" s="55"/>
      <c r="E7" s="55"/>
      <c r="F7" s="55"/>
      <c r="G7" s="55"/>
      <c r="H7" s="55"/>
    </row>
  </sheetData>
  <mergeCells count="1">
    <mergeCell ref="B4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60"/>
  <sheetViews>
    <sheetView workbookViewId="0">
      <selection activeCell="I27" sqref="I27"/>
    </sheetView>
  </sheetViews>
  <sheetFormatPr baseColWidth="10" defaultRowHeight="15" x14ac:dyDescent="0.25"/>
  <cols>
    <col min="2" max="2" width="2.7109375" bestFit="1" customWidth="1"/>
    <col min="3" max="3" width="33.7109375" customWidth="1"/>
    <col min="4" max="4" width="18" bestFit="1" customWidth="1"/>
    <col min="5" max="5" width="14.7109375" customWidth="1"/>
    <col min="7" max="7" width="13.28515625" bestFit="1" customWidth="1"/>
    <col min="11" max="11" width="13.28515625" bestFit="1" customWidth="1"/>
    <col min="18" max="18" width="13.28515625" bestFit="1" customWidth="1"/>
  </cols>
  <sheetData>
    <row r="2" spans="2:18" x14ac:dyDescent="0.25">
      <c r="B2" s="2"/>
      <c r="C2" s="2" t="s">
        <v>48</v>
      </c>
      <c r="D2" s="2"/>
      <c r="E2" s="2"/>
      <c r="F2" s="2"/>
      <c r="G2" s="2"/>
      <c r="H2" s="2"/>
      <c r="I2" s="2"/>
      <c r="J2" s="3" t="s">
        <v>0</v>
      </c>
      <c r="K2" s="2"/>
      <c r="L2" s="2"/>
      <c r="M2" s="2"/>
      <c r="N2" s="2"/>
      <c r="O2" s="2"/>
      <c r="P2" s="3" t="s">
        <v>1</v>
      </c>
      <c r="Q2" s="2" t="s">
        <v>2</v>
      </c>
      <c r="R2" s="2"/>
    </row>
    <row r="3" spans="2:18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5.75" thickBot="1" x14ac:dyDescent="0.3">
      <c r="B5" s="2"/>
      <c r="C5" s="4"/>
      <c r="D5" s="5"/>
      <c r="E5" s="49" t="s">
        <v>3</v>
      </c>
      <c r="F5" s="50"/>
      <c r="G5" s="50"/>
      <c r="H5" s="50"/>
      <c r="I5" s="50"/>
      <c r="J5" s="50"/>
      <c r="K5" s="50"/>
      <c r="L5" s="50" t="s">
        <v>4</v>
      </c>
      <c r="M5" s="50"/>
      <c r="N5" s="50"/>
      <c r="O5" s="50"/>
      <c r="P5" s="50"/>
      <c r="Q5" s="51"/>
      <c r="R5" s="6"/>
    </row>
    <row r="6" spans="2:18" x14ac:dyDescent="0.25">
      <c r="B6" s="52"/>
      <c r="C6" s="45" t="s">
        <v>5</v>
      </c>
      <c r="D6" s="45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45" t="s">
        <v>11</v>
      </c>
      <c r="J6" s="7" t="s">
        <v>12</v>
      </c>
      <c r="K6" s="45" t="s">
        <v>13</v>
      </c>
      <c r="L6" s="42" t="s">
        <v>14</v>
      </c>
      <c r="M6" s="42" t="s">
        <v>15</v>
      </c>
      <c r="N6" s="42" t="s">
        <v>16</v>
      </c>
      <c r="O6" s="42" t="s">
        <v>17</v>
      </c>
      <c r="P6" s="45" t="s">
        <v>18</v>
      </c>
      <c r="Q6" s="45" t="s">
        <v>19</v>
      </c>
      <c r="R6" s="45" t="s">
        <v>20</v>
      </c>
    </row>
    <row r="7" spans="2:18" x14ac:dyDescent="0.25">
      <c r="B7" s="53"/>
      <c r="C7" s="46"/>
      <c r="D7" s="46"/>
      <c r="E7" s="8" t="s">
        <v>9</v>
      </c>
      <c r="F7" s="8" t="s">
        <v>21</v>
      </c>
      <c r="G7" s="8" t="s">
        <v>22</v>
      </c>
      <c r="H7" s="8" t="s">
        <v>23</v>
      </c>
      <c r="I7" s="46"/>
      <c r="J7" s="8" t="s">
        <v>24</v>
      </c>
      <c r="K7" s="46"/>
      <c r="L7" s="43"/>
      <c r="M7" s="43"/>
      <c r="N7" s="43"/>
      <c r="O7" s="43"/>
      <c r="P7" s="46"/>
      <c r="Q7" s="46"/>
      <c r="R7" s="46"/>
    </row>
    <row r="8" spans="2:18" ht="15.75" thickBot="1" x14ac:dyDescent="0.3">
      <c r="B8" s="54"/>
      <c r="C8" s="47"/>
      <c r="D8" s="47"/>
      <c r="E8" s="9"/>
      <c r="F8" s="9"/>
      <c r="G8" s="9"/>
      <c r="H8" s="9"/>
      <c r="I8" s="47"/>
      <c r="J8" s="10" t="s">
        <v>25</v>
      </c>
      <c r="K8" s="47"/>
      <c r="L8" s="44"/>
      <c r="M8" s="44"/>
      <c r="N8" s="44"/>
      <c r="O8" s="44"/>
      <c r="P8" s="47"/>
      <c r="Q8" s="47"/>
      <c r="R8" s="47"/>
    </row>
    <row r="9" spans="2:18" ht="15.75" x14ac:dyDescent="0.25">
      <c r="B9" s="11">
        <v>1</v>
      </c>
      <c r="C9" s="12" t="s">
        <v>52</v>
      </c>
      <c r="D9" s="13"/>
      <c r="E9" s="34">
        <v>1817052</v>
      </c>
      <c r="F9" s="13">
        <v>26</v>
      </c>
      <c r="G9" s="14">
        <f>(E9/30)*F9</f>
        <v>1574778.4000000001</v>
      </c>
      <c r="H9" s="39">
        <f>G27+E28+E31+E32+E33</f>
        <v>383852.23499999999</v>
      </c>
      <c r="I9" s="34">
        <f>H38</f>
        <v>85163.199999999997</v>
      </c>
      <c r="J9" s="40">
        <f>E29</f>
        <v>240000</v>
      </c>
      <c r="K9" s="14">
        <f>SUM(G9:J9)</f>
        <v>2283793.835</v>
      </c>
      <c r="L9" s="15">
        <f>(K9-I9)*0.04</f>
        <v>87945.225399999996</v>
      </c>
      <c r="M9" s="15">
        <f>(K9-I9)*0.04</f>
        <v>87945.225399999996</v>
      </c>
      <c r="N9" s="13">
        <v>0</v>
      </c>
      <c r="O9" s="13">
        <v>0</v>
      </c>
      <c r="P9" s="39">
        <f>E37+E35</f>
        <v>272557.80000000005</v>
      </c>
      <c r="Q9" s="15">
        <f>SUM(L9:P9)</f>
        <v>448448.25080000004</v>
      </c>
      <c r="R9" s="16">
        <f>K9-Q9</f>
        <v>1835345.5841999999</v>
      </c>
    </row>
    <row r="10" spans="2:18" x14ac:dyDescent="0.25">
      <c r="B10" s="11">
        <v>2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2:18" x14ac:dyDescent="0.25">
      <c r="B11" s="11">
        <v>3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2:18" x14ac:dyDescent="0.25">
      <c r="B12" s="11">
        <v>4</v>
      </c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2:18" x14ac:dyDescent="0.25">
      <c r="B13" s="11">
        <v>5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41">
        <v>1856241.6822000002</v>
      </c>
    </row>
    <row r="14" spans="2:18" x14ac:dyDescent="0.25">
      <c r="B14" s="11">
        <v>6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2:18" x14ac:dyDescent="0.25">
      <c r="B15" s="11">
        <v>7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2:18" x14ac:dyDescent="0.25">
      <c r="B16" s="11">
        <v>8</v>
      </c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18" x14ac:dyDescent="0.25">
      <c r="B17" s="11">
        <v>9</v>
      </c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18" ht="15.75" thickBot="1" x14ac:dyDescent="0.3">
      <c r="B18" s="19">
        <v>10</v>
      </c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2:18" ht="15.75" thickBot="1" x14ac:dyDescent="0.3">
      <c r="B19" s="6"/>
      <c r="C19" s="22" t="s">
        <v>26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2:18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2" spans="2:18" x14ac:dyDescent="0.25">
      <c r="C22" s="24"/>
      <c r="D22" s="24" t="s">
        <v>27</v>
      </c>
      <c r="E22" s="24" t="s">
        <v>28</v>
      </c>
    </row>
    <row r="23" spans="2:18" x14ac:dyDescent="0.25">
      <c r="C23" s="24" t="s">
        <v>49</v>
      </c>
      <c r="D23" s="25">
        <f>E9</f>
        <v>1817052</v>
      </c>
      <c r="E23" s="26">
        <f>D23/240</f>
        <v>7571.05</v>
      </c>
    </row>
    <row r="25" spans="2:18" x14ac:dyDescent="0.25">
      <c r="C25" s="1" t="s">
        <v>29</v>
      </c>
    </row>
    <row r="26" spans="2:18" x14ac:dyDescent="0.25">
      <c r="C26" t="s">
        <v>53</v>
      </c>
      <c r="E26">
        <v>26</v>
      </c>
    </row>
    <row r="27" spans="2:18" x14ac:dyDescent="0.25">
      <c r="C27" t="s">
        <v>54</v>
      </c>
      <c r="D27" s="37" t="s">
        <v>56</v>
      </c>
      <c r="E27" s="31">
        <f>3*1.1*E23</f>
        <v>24984.465000000004</v>
      </c>
      <c r="F27" s="31">
        <f>5*E23*D48</f>
        <v>66246.6875</v>
      </c>
      <c r="G27" s="38">
        <f>F27+E27</f>
        <v>91231.152499999997</v>
      </c>
    </row>
    <row r="28" spans="2:18" x14ac:dyDescent="0.25">
      <c r="C28" t="s">
        <v>55</v>
      </c>
      <c r="D28" t="s">
        <v>57</v>
      </c>
      <c r="E28" s="31">
        <f>9*D51*E23</f>
        <v>23848.807499999999</v>
      </c>
    </row>
    <row r="29" spans="2:18" x14ac:dyDescent="0.25">
      <c r="C29" t="s">
        <v>30</v>
      </c>
      <c r="E29" s="27">
        <f>10000*24</f>
        <v>240000</v>
      </c>
      <c r="G29" t="s">
        <v>31</v>
      </c>
    </row>
    <row r="30" spans="2:18" x14ac:dyDescent="0.25">
      <c r="D30" t="s">
        <v>32</v>
      </c>
      <c r="E30" s="36" t="s">
        <v>33</v>
      </c>
    </row>
    <row r="31" spans="2:18" x14ac:dyDescent="0.25">
      <c r="D31" t="s">
        <v>59</v>
      </c>
      <c r="E31" s="31">
        <f>8*E23*D46</f>
        <v>75710.5</v>
      </c>
    </row>
    <row r="32" spans="2:18" x14ac:dyDescent="0.25">
      <c r="C32" t="s">
        <v>58</v>
      </c>
      <c r="D32" t="s">
        <v>60</v>
      </c>
      <c r="E32" s="29">
        <f>6*E23*D47</f>
        <v>79496.025000000009</v>
      </c>
    </row>
    <row r="33" spans="3:8" x14ac:dyDescent="0.25">
      <c r="D33" t="s">
        <v>61</v>
      </c>
      <c r="E33" s="29">
        <f>6*E23*D50</f>
        <v>113565.75</v>
      </c>
    </row>
    <row r="34" spans="3:8" x14ac:dyDescent="0.25">
      <c r="E34" s="30"/>
    </row>
    <row r="35" spans="3:8" x14ac:dyDescent="0.25">
      <c r="C35" t="s">
        <v>62</v>
      </c>
      <c r="E35" s="29">
        <f>D23*0.05</f>
        <v>90852.6</v>
      </c>
    </row>
    <row r="37" spans="3:8" x14ac:dyDescent="0.25">
      <c r="C37" t="s">
        <v>63</v>
      </c>
      <c r="E37" s="31">
        <f>D23*0.1</f>
        <v>181705.2</v>
      </c>
    </row>
    <row r="38" spans="3:8" x14ac:dyDescent="0.25">
      <c r="E38">
        <v>106454</v>
      </c>
      <c r="F38" t="s">
        <v>64</v>
      </c>
      <c r="H38" s="37">
        <f>(E38/30)*24</f>
        <v>85163.199999999997</v>
      </c>
    </row>
    <row r="40" spans="3:8" x14ac:dyDescent="0.25">
      <c r="C40" t="s">
        <v>34</v>
      </c>
    </row>
    <row r="41" spans="3:8" x14ac:dyDescent="0.25">
      <c r="C41" t="s">
        <v>35</v>
      </c>
      <c r="D41">
        <v>8</v>
      </c>
    </row>
    <row r="44" spans="3:8" x14ac:dyDescent="0.25">
      <c r="C44" s="48" t="s">
        <v>36</v>
      </c>
      <c r="D44" s="48"/>
    </row>
    <row r="45" spans="3:8" x14ac:dyDescent="0.25">
      <c r="C45" s="32" t="s">
        <v>37</v>
      </c>
      <c r="D45" s="32">
        <v>1.35</v>
      </c>
    </row>
    <row r="46" spans="3:8" x14ac:dyDescent="0.25">
      <c r="C46" s="32" t="s">
        <v>38</v>
      </c>
      <c r="D46" s="32">
        <v>1.25</v>
      </c>
    </row>
    <row r="47" spans="3:8" x14ac:dyDescent="0.25">
      <c r="C47" s="32" t="s">
        <v>39</v>
      </c>
      <c r="D47" s="32">
        <v>1.75</v>
      </c>
    </row>
    <row r="48" spans="3:8" x14ac:dyDescent="0.25">
      <c r="C48" s="32" t="s">
        <v>40</v>
      </c>
      <c r="D48" s="32">
        <v>1.75</v>
      </c>
    </row>
    <row r="49" spans="3:7" x14ac:dyDescent="0.25">
      <c r="C49" s="32" t="s">
        <v>41</v>
      </c>
      <c r="D49" s="32">
        <v>2</v>
      </c>
    </row>
    <row r="50" spans="3:7" x14ac:dyDescent="0.25">
      <c r="C50" s="32" t="s">
        <v>42</v>
      </c>
      <c r="D50" s="32">
        <v>2.5</v>
      </c>
    </row>
    <row r="51" spans="3:7" x14ac:dyDescent="0.25">
      <c r="C51" s="32" t="s">
        <v>51</v>
      </c>
      <c r="D51" s="32">
        <v>0.35</v>
      </c>
    </row>
    <row r="53" spans="3:7" x14ac:dyDescent="0.25">
      <c r="C53" t="s">
        <v>50</v>
      </c>
    </row>
    <row r="54" spans="3:7" x14ac:dyDescent="0.25">
      <c r="C54" t="s">
        <v>43</v>
      </c>
      <c r="G54" s="33">
        <v>102854</v>
      </c>
    </row>
    <row r="55" spans="3:7" x14ac:dyDescent="0.25">
      <c r="C55" t="s">
        <v>44</v>
      </c>
      <c r="G55">
        <v>0.01</v>
      </c>
    </row>
    <row r="58" spans="3:7" x14ac:dyDescent="0.25">
      <c r="C58" s="32" t="s">
        <v>45</v>
      </c>
      <c r="D58" s="35">
        <v>908526</v>
      </c>
    </row>
    <row r="59" spans="3:7" x14ac:dyDescent="0.25">
      <c r="C59" s="32" t="s">
        <v>46</v>
      </c>
      <c r="D59" s="35">
        <f>D58*2</f>
        <v>1817052</v>
      </c>
    </row>
    <row r="60" spans="3:7" x14ac:dyDescent="0.25">
      <c r="C60" s="32" t="s">
        <v>47</v>
      </c>
      <c r="D60" s="35">
        <f>D58*4</f>
        <v>3634104</v>
      </c>
    </row>
  </sheetData>
  <mergeCells count="15">
    <mergeCell ref="E5:K5"/>
    <mergeCell ref="L5:Q5"/>
    <mergeCell ref="B6:B8"/>
    <mergeCell ref="C6:C8"/>
    <mergeCell ref="D6:D8"/>
    <mergeCell ref="I6:I8"/>
    <mergeCell ref="K6:K8"/>
    <mergeCell ref="L6:L8"/>
    <mergeCell ref="M6:M8"/>
    <mergeCell ref="N6:N8"/>
    <mergeCell ref="O6:O8"/>
    <mergeCell ref="P6:P8"/>
    <mergeCell ref="Q6:Q8"/>
    <mergeCell ref="R6:R8"/>
    <mergeCell ref="C44:D44"/>
  </mergeCells>
  <pageMargins left="0.7" right="0.7" top="0.75" bottom="0.75" header="0.3" footer="0.3"/>
  <pageSetup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60"/>
  <sheetViews>
    <sheetView topLeftCell="A13" workbookViewId="0">
      <selection activeCell="H39" sqref="H39"/>
    </sheetView>
  </sheetViews>
  <sheetFormatPr baseColWidth="10" defaultRowHeight="15" x14ac:dyDescent="0.25"/>
  <cols>
    <col min="2" max="2" width="2.7109375" bestFit="1" customWidth="1"/>
    <col min="3" max="3" width="33.7109375" customWidth="1"/>
    <col min="4" max="4" width="18" bestFit="1" customWidth="1"/>
    <col min="5" max="5" width="14.7109375" customWidth="1"/>
    <col min="7" max="7" width="13.28515625" bestFit="1" customWidth="1"/>
    <col min="11" max="11" width="13.28515625" bestFit="1" customWidth="1"/>
    <col min="18" max="18" width="13.28515625" bestFit="1" customWidth="1"/>
  </cols>
  <sheetData>
    <row r="2" spans="2:18" x14ac:dyDescent="0.25">
      <c r="B2" s="2"/>
      <c r="C2" s="2" t="s">
        <v>48</v>
      </c>
      <c r="D2" s="2"/>
      <c r="E2" s="2"/>
      <c r="F2" s="2"/>
      <c r="G2" s="2"/>
      <c r="H2" s="2"/>
      <c r="I2" s="2"/>
      <c r="J2" s="3" t="s">
        <v>0</v>
      </c>
      <c r="K2" s="2"/>
      <c r="L2" s="2"/>
      <c r="M2" s="2"/>
      <c r="N2" s="2"/>
      <c r="O2" s="2"/>
      <c r="P2" s="3" t="s">
        <v>1</v>
      </c>
      <c r="Q2" s="2" t="s">
        <v>2</v>
      </c>
      <c r="R2" s="2"/>
    </row>
    <row r="3" spans="2:18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5.75" thickBot="1" x14ac:dyDescent="0.3">
      <c r="B5" s="2"/>
      <c r="C5" s="4"/>
      <c r="D5" s="5"/>
      <c r="E5" s="49" t="s">
        <v>3</v>
      </c>
      <c r="F5" s="50"/>
      <c r="G5" s="50"/>
      <c r="H5" s="50"/>
      <c r="I5" s="50"/>
      <c r="J5" s="50"/>
      <c r="K5" s="50"/>
      <c r="L5" s="50" t="s">
        <v>4</v>
      </c>
      <c r="M5" s="50"/>
      <c r="N5" s="50"/>
      <c r="O5" s="50"/>
      <c r="P5" s="50"/>
      <c r="Q5" s="51"/>
      <c r="R5" s="6"/>
    </row>
    <row r="6" spans="2:18" x14ac:dyDescent="0.25">
      <c r="B6" s="52"/>
      <c r="C6" s="45" t="s">
        <v>5</v>
      </c>
      <c r="D6" s="45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45" t="s">
        <v>11</v>
      </c>
      <c r="J6" s="7" t="s">
        <v>12</v>
      </c>
      <c r="K6" s="45" t="s">
        <v>13</v>
      </c>
      <c r="L6" s="42" t="s">
        <v>14</v>
      </c>
      <c r="M6" s="42" t="s">
        <v>15</v>
      </c>
      <c r="N6" s="42" t="s">
        <v>16</v>
      </c>
      <c r="O6" s="42" t="s">
        <v>17</v>
      </c>
      <c r="P6" s="45" t="s">
        <v>18</v>
      </c>
      <c r="Q6" s="45" t="s">
        <v>19</v>
      </c>
      <c r="R6" s="45" t="s">
        <v>20</v>
      </c>
    </row>
    <row r="7" spans="2:18" x14ac:dyDescent="0.25">
      <c r="B7" s="53"/>
      <c r="C7" s="46"/>
      <c r="D7" s="46"/>
      <c r="E7" s="8" t="s">
        <v>9</v>
      </c>
      <c r="F7" s="8" t="s">
        <v>21</v>
      </c>
      <c r="G7" s="8" t="s">
        <v>22</v>
      </c>
      <c r="H7" s="8" t="s">
        <v>23</v>
      </c>
      <c r="I7" s="46"/>
      <c r="J7" s="8" t="s">
        <v>24</v>
      </c>
      <c r="K7" s="46"/>
      <c r="L7" s="43"/>
      <c r="M7" s="43"/>
      <c r="N7" s="43"/>
      <c r="O7" s="43"/>
      <c r="P7" s="46"/>
      <c r="Q7" s="46"/>
      <c r="R7" s="46"/>
    </row>
    <row r="8" spans="2:18" ht="15.75" thickBot="1" x14ac:dyDescent="0.3">
      <c r="B8" s="54"/>
      <c r="C8" s="47"/>
      <c r="D8" s="47"/>
      <c r="E8" s="9"/>
      <c r="F8" s="9"/>
      <c r="G8" s="9"/>
      <c r="H8" s="9"/>
      <c r="I8" s="47"/>
      <c r="J8" s="10" t="s">
        <v>25</v>
      </c>
      <c r="K8" s="47"/>
      <c r="L8" s="44"/>
      <c r="M8" s="44"/>
      <c r="N8" s="44"/>
      <c r="O8" s="44"/>
      <c r="P8" s="47"/>
      <c r="Q8" s="47"/>
      <c r="R8" s="47"/>
    </row>
    <row r="9" spans="2:18" ht="15.75" x14ac:dyDescent="0.25">
      <c r="B9" s="11">
        <v>1</v>
      </c>
      <c r="C9" s="12" t="s">
        <v>52</v>
      </c>
      <c r="D9" s="13"/>
      <c r="E9" s="34"/>
      <c r="F9" s="13"/>
      <c r="G9" s="14">
        <f>(E9/30)*F9</f>
        <v>0</v>
      </c>
      <c r="H9" s="39">
        <f>G27+E28+E31+E32+E33</f>
        <v>0</v>
      </c>
      <c r="I9" s="34">
        <f>H38</f>
        <v>0</v>
      </c>
      <c r="J9" s="40">
        <f>E29</f>
        <v>0</v>
      </c>
      <c r="K9" s="14">
        <f>SUM(G9:J9)</f>
        <v>0</v>
      </c>
      <c r="L9" s="15">
        <f>(K9-I9)*0.04</f>
        <v>0</v>
      </c>
      <c r="M9" s="15">
        <f>(K9-I9)*0.04</f>
        <v>0</v>
      </c>
      <c r="N9" s="13">
        <v>0</v>
      </c>
      <c r="O9" s="13">
        <v>0</v>
      </c>
      <c r="P9" s="39">
        <f>E37+E35</f>
        <v>0</v>
      </c>
      <c r="Q9" s="15">
        <f>SUM(L9:P9)</f>
        <v>0</v>
      </c>
      <c r="R9" s="16">
        <f>K9-Q9</f>
        <v>0</v>
      </c>
    </row>
    <row r="10" spans="2:18" x14ac:dyDescent="0.25">
      <c r="B10" s="11">
        <v>2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2:18" x14ac:dyDescent="0.25">
      <c r="B11" s="11">
        <v>3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2:18" x14ac:dyDescent="0.25">
      <c r="B12" s="11">
        <v>4</v>
      </c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2:18" x14ac:dyDescent="0.25">
      <c r="B13" s="11">
        <v>5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41">
        <v>1856241.6822000002</v>
      </c>
    </row>
    <row r="14" spans="2:18" x14ac:dyDescent="0.25">
      <c r="B14" s="11">
        <v>6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2:18" x14ac:dyDescent="0.25">
      <c r="B15" s="11">
        <v>7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2:18" x14ac:dyDescent="0.25">
      <c r="B16" s="11">
        <v>8</v>
      </c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18" x14ac:dyDescent="0.25">
      <c r="B17" s="11">
        <v>9</v>
      </c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18" ht="15.75" thickBot="1" x14ac:dyDescent="0.3">
      <c r="B18" s="19">
        <v>10</v>
      </c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2:18" ht="15.75" thickBot="1" x14ac:dyDescent="0.3">
      <c r="B19" s="6"/>
      <c r="C19" s="22" t="s">
        <v>26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2:18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2" spans="2:18" x14ac:dyDescent="0.25">
      <c r="C22" s="24"/>
      <c r="D22" s="24" t="s">
        <v>27</v>
      </c>
      <c r="E22" s="24" t="s">
        <v>28</v>
      </c>
    </row>
    <row r="23" spans="2:18" x14ac:dyDescent="0.25">
      <c r="C23" s="24" t="s">
        <v>49</v>
      </c>
      <c r="D23" s="25">
        <f>E9</f>
        <v>0</v>
      </c>
      <c r="E23" s="26">
        <f>D23/240</f>
        <v>0</v>
      </c>
    </row>
    <row r="25" spans="2:18" x14ac:dyDescent="0.25">
      <c r="C25" s="1" t="s">
        <v>29</v>
      </c>
    </row>
    <row r="26" spans="2:18" x14ac:dyDescent="0.25">
      <c r="C26" t="s">
        <v>53</v>
      </c>
    </row>
    <row r="27" spans="2:18" x14ac:dyDescent="0.25">
      <c r="C27" t="s">
        <v>54</v>
      </c>
      <c r="D27" s="37" t="s">
        <v>56</v>
      </c>
      <c r="E27" s="31">
        <f>3*1.1*E23</f>
        <v>0</v>
      </c>
      <c r="F27" s="31">
        <f>5*E23*D48</f>
        <v>0</v>
      </c>
      <c r="G27" s="38">
        <f>F27+E27</f>
        <v>0</v>
      </c>
    </row>
    <row r="28" spans="2:18" x14ac:dyDescent="0.25">
      <c r="C28" t="s">
        <v>55</v>
      </c>
      <c r="D28" t="s">
        <v>57</v>
      </c>
      <c r="E28" s="31">
        <f>9*D51*E23</f>
        <v>0</v>
      </c>
    </row>
    <row r="29" spans="2:18" x14ac:dyDescent="0.25">
      <c r="C29" t="s">
        <v>30</v>
      </c>
      <c r="E29" s="27"/>
      <c r="G29" t="s">
        <v>31</v>
      </c>
    </row>
    <row r="30" spans="2:18" x14ac:dyDescent="0.25">
      <c r="D30" t="s">
        <v>32</v>
      </c>
      <c r="E30" s="28" t="s">
        <v>33</v>
      </c>
    </row>
    <row r="31" spans="2:18" x14ac:dyDescent="0.25">
      <c r="D31" t="s">
        <v>59</v>
      </c>
      <c r="E31" s="31">
        <f>8*E23*D46</f>
        <v>0</v>
      </c>
    </row>
    <row r="32" spans="2:18" x14ac:dyDescent="0.25">
      <c r="C32" t="s">
        <v>58</v>
      </c>
      <c r="D32" t="s">
        <v>60</v>
      </c>
      <c r="E32" s="29">
        <f>6*E23*D47</f>
        <v>0</v>
      </c>
    </row>
    <row r="33" spans="3:8" x14ac:dyDescent="0.25">
      <c r="D33" t="s">
        <v>61</v>
      </c>
      <c r="E33" s="29">
        <f>6*E23*D50</f>
        <v>0</v>
      </c>
    </row>
    <row r="34" spans="3:8" x14ac:dyDescent="0.25">
      <c r="E34" s="30"/>
    </row>
    <row r="35" spans="3:8" x14ac:dyDescent="0.25">
      <c r="C35" t="s">
        <v>62</v>
      </c>
      <c r="E35" s="29">
        <f>D23*0.05</f>
        <v>0</v>
      </c>
    </row>
    <row r="37" spans="3:8" x14ac:dyDescent="0.25">
      <c r="C37" t="s">
        <v>63</v>
      </c>
      <c r="E37" s="31">
        <f>D23*0.1</f>
        <v>0</v>
      </c>
    </row>
    <row r="38" spans="3:8" x14ac:dyDescent="0.25">
      <c r="E38">
        <v>106454</v>
      </c>
      <c r="F38" t="s">
        <v>64</v>
      </c>
      <c r="H38" s="37"/>
    </row>
    <row r="40" spans="3:8" x14ac:dyDescent="0.25">
      <c r="C40" t="s">
        <v>34</v>
      </c>
    </row>
    <row r="41" spans="3:8" x14ac:dyDescent="0.25">
      <c r="C41" t="s">
        <v>35</v>
      </c>
      <c r="D41">
        <v>8</v>
      </c>
    </row>
    <row r="44" spans="3:8" x14ac:dyDescent="0.25">
      <c r="C44" s="48" t="s">
        <v>36</v>
      </c>
      <c r="D44" s="48"/>
    </row>
    <row r="45" spans="3:8" x14ac:dyDescent="0.25">
      <c r="C45" s="32" t="s">
        <v>37</v>
      </c>
      <c r="D45" s="32">
        <v>1.35</v>
      </c>
    </row>
    <row r="46" spans="3:8" x14ac:dyDescent="0.25">
      <c r="C46" s="32" t="s">
        <v>38</v>
      </c>
      <c r="D46" s="32">
        <v>1.25</v>
      </c>
    </row>
    <row r="47" spans="3:8" x14ac:dyDescent="0.25">
      <c r="C47" s="32" t="s">
        <v>39</v>
      </c>
      <c r="D47" s="32">
        <v>1.75</v>
      </c>
    </row>
    <row r="48" spans="3:8" x14ac:dyDescent="0.25">
      <c r="C48" s="32" t="s">
        <v>40</v>
      </c>
      <c r="D48" s="32">
        <v>1.75</v>
      </c>
    </row>
    <row r="49" spans="3:7" x14ac:dyDescent="0.25">
      <c r="C49" s="32" t="s">
        <v>41</v>
      </c>
      <c r="D49" s="32">
        <v>2</v>
      </c>
    </row>
    <row r="50" spans="3:7" x14ac:dyDescent="0.25">
      <c r="C50" s="32" t="s">
        <v>42</v>
      </c>
      <c r="D50" s="32">
        <v>2.5</v>
      </c>
    </row>
    <row r="51" spans="3:7" x14ac:dyDescent="0.25">
      <c r="C51" s="32" t="s">
        <v>51</v>
      </c>
      <c r="D51" s="32">
        <v>0.35</v>
      </c>
    </row>
    <row r="53" spans="3:7" x14ac:dyDescent="0.25">
      <c r="C53" t="s">
        <v>50</v>
      </c>
    </row>
    <row r="54" spans="3:7" x14ac:dyDescent="0.25">
      <c r="C54" t="s">
        <v>43</v>
      </c>
      <c r="G54" s="33">
        <v>102854</v>
      </c>
    </row>
    <row r="55" spans="3:7" x14ac:dyDescent="0.25">
      <c r="C55" t="s">
        <v>44</v>
      </c>
      <c r="G55">
        <v>0.01</v>
      </c>
    </row>
    <row r="58" spans="3:7" x14ac:dyDescent="0.25">
      <c r="C58" s="32" t="s">
        <v>45</v>
      </c>
      <c r="D58" s="35">
        <v>908526</v>
      </c>
    </row>
    <row r="59" spans="3:7" x14ac:dyDescent="0.25">
      <c r="C59" s="32" t="s">
        <v>46</v>
      </c>
      <c r="D59" s="35">
        <f>D58*2</f>
        <v>1817052</v>
      </c>
    </row>
    <row r="60" spans="3:7" x14ac:dyDescent="0.25">
      <c r="C60" s="32" t="s">
        <v>47</v>
      </c>
      <c r="D60" s="35">
        <f>D58*4</f>
        <v>3634104</v>
      </c>
    </row>
  </sheetData>
  <mergeCells count="15">
    <mergeCell ref="D6:D8"/>
    <mergeCell ref="I6:I8"/>
    <mergeCell ref="C44:D44"/>
    <mergeCell ref="B6:B8"/>
    <mergeCell ref="C6:C8"/>
    <mergeCell ref="O6:O8"/>
    <mergeCell ref="P6:P8"/>
    <mergeCell ref="Q6:Q8"/>
    <mergeCell ref="R6:R8"/>
    <mergeCell ref="E5:K5"/>
    <mergeCell ref="L5:Q5"/>
    <mergeCell ref="K6:K8"/>
    <mergeCell ref="L6:L8"/>
    <mergeCell ref="M6:M8"/>
    <mergeCell ref="N6:N8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Nomina </vt:lpstr>
      <vt:lpstr>formato nomina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Nicolas</cp:lastModifiedBy>
  <dcterms:created xsi:type="dcterms:W3CDTF">2021-02-04T14:05:20Z</dcterms:created>
  <dcterms:modified xsi:type="dcterms:W3CDTF">2021-02-22T02:32:57Z</dcterms:modified>
</cp:coreProperties>
</file>