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ALINA\Documents\"/>
    </mc:Choice>
  </mc:AlternateContent>
  <bookViews>
    <workbookView xWindow="0" yWindow="0" windowWidth="7425" windowHeight="4650"/>
  </bookViews>
  <sheets>
    <sheet name="ueps" sheetId="7" r:id="rId1"/>
    <sheet name="peps" sheetId="6" r:id="rId2"/>
    <sheet name="ponderado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D6" i="3"/>
  <c r="J7" i="6"/>
  <c r="L5" i="6"/>
  <c r="K5" i="6"/>
  <c r="J4" i="6"/>
  <c r="J5" i="6"/>
  <c r="G20" i="7" l="1"/>
  <c r="K18" i="7"/>
  <c r="J16" i="7"/>
  <c r="G16" i="7"/>
  <c r="G15" i="7"/>
  <c r="J13" i="7"/>
  <c r="J14" i="7"/>
  <c r="K14" i="7" s="1"/>
  <c r="H14" i="7"/>
  <c r="G14" i="7"/>
  <c r="G13" i="7"/>
  <c r="K12" i="7"/>
  <c r="J12" i="7"/>
  <c r="J9" i="7"/>
  <c r="K9" i="7" s="1"/>
  <c r="J7" i="7"/>
  <c r="H7" i="7"/>
  <c r="G7" i="7"/>
  <c r="G6" i="7"/>
  <c r="L5" i="7"/>
  <c r="J5" i="7"/>
  <c r="J4" i="7"/>
  <c r="K5" i="7" s="1"/>
  <c r="J3" i="7"/>
  <c r="B50" i="7"/>
  <c r="F49" i="7"/>
  <c r="C34" i="7"/>
  <c r="D10" i="7"/>
  <c r="D8" i="7"/>
  <c r="D4" i="7"/>
  <c r="D3" i="7"/>
  <c r="J18" i="6"/>
  <c r="K18" i="6" s="1"/>
  <c r="H16" i="6"/>
  <c r="J16" i="6" s="1"/>
  <c r="G16" i="6"/>
  <c r="H15" i="6"/>
  <c r="J15" i="6" s="1"/>
  <c r="G15" i="6"/>
  <c r="J9" i="6"/>
  <c r="L9" i="6"/>
  <c r="L12" i="6" s="1"/>
  <c r="K7" i="6"/>
  <c r="G7" i="6"/>
  <c r="G6" i="6"/>
  <c r="J3" i="6"/>
  <c r="D10" i="6"/>
  <c r="J12" i="6" s="1"/>
  <c r="D8" i="6"/>
  <c r="K9" i="6" s="1"/>
  <c r="B50" i="6"/>
  <c r="F49" i="6"/>
  <c r="C34" i="6"/>
  <c r="D4" i="6"/>
  <c r="D3" i="6"/>
  <c r="F41" i="3"/>
  <c r="B42" i="3"/>
  <c r="C26" i="3"/>
  <c r="D4" i="3"/>
  <c r="D3" i="3"/>
  <c r="G9" i="3"/>
  <c r="G8" i="3"/>
  <c r="H5" i="3"/>
  <c r="H6" i="3" s="1"/>
  <c r="G5" i="3"/>
  <c r="J3" i="3"/>
  <c r="H7" i="3" l="1"/>
  <c r="H8" i="3" s="1"/>
  <c r="H9" i="3" s="1"/>
  <c r="J4" i="3"/>
  <c r="J5" i="3" s="1"/>
  <c r="J6" i="3" s="1"/>
  <c r="J7" i="3" s="1"/>
  <c r="G12" i="3"/>
  <c r="C20" i="3"/>
  <c r="C21" i="3" s="1"/>
  <c r="C27" i="3" s="1"/>
  <c r="C30" i="3" s="1"/>
  <c r="C32" i="3" s="1"/>
  <c r="G20" i="6"/>
  <c r="C28" i="6" s="1"/>
  <c r="C29" i="6" s="1"/>
  <c r="C35" i="6" s="1"/>
  <c r="C38" i="6" s="1"/>
  <c r="C40" i="6" s="1"/>
  <c r="C41" i="6" s="1"/>
  <c r="C42" i="6" s="1"/>
  <c r="C28" i="7"/>
  <c r="C29" i="7" s="1"/>
  <c r="C35" i="7" s="1"/>
  <c r="C38" i="7" s="1"/>
  <c r="C40" i="7" s="1"/>
  <c r="C41" i="7" s="1"/>
  <c r="C42" i="7" s="1"/>
  <c r="I4" i="3"/>
  <c r="C33" i="3" l="1"/>
  <c r="C34" i="3" s="1"/>
  <c r="I7" i="3"/>
  <c r="I5" i="3"/>
  <c r="I6" i="3"/>
  <c r="J8" i="3"/>
  <c r="I8" i="3" s="1"/>
  <c r="J9" i="3"/>
  <c r="J10" i="3" s="1"/>
  <c r="I10" i="3" s="1"/>
  <c r="I9" i="3" l="1"/>
</calcChain>
</file>

<file path=xl/sharedStrings.xml><?xml version="1.0" encoding="utf-8"?>
<sst xmlns="http://schemas.openxmlformats.org/spreadsheetml/2006/main" count="153" uniqueCount="49">
  <si>
    <t>ventas</t>
  </si>
  <si>
    <t>cantidades</t>
  </si>
  <si>
    <t>precios</t>
  </si>
  <si>
    <t>precio</t>
  </si>
  <si>
    <t>total</t>
  </si>
  <si>
    <t>total $</t>
  </si>
  <si>
    <t>total unidades</t>
  </si>
  <si>
    <t>costo de la mercancia vendida</t>
  </si>
  <si>
    <t>saldo</t>
  </si>
  <si>
    <t xml:space="preserve"> promedio ponderado</t>
  </si>
  <si>
    <t>salidas</t>
  </si>
  <si>
    <t>fechas</t>
  </si>
  <si>
    <t>ponderado</t>
  </si>
  <si>
    <t>utilidd bruta en ventas</t>
  </si>
  <si>
    <t>gastos operacionales</t>
  </si>
  <si>
    <t>gastos administrativos</t>
  </si>
  <si>
    <t>gastos en ventas</t>
  </si>
  <si>
    <t>cuentas</t>
  </si>
  <si>
    <t>debe</t>
  </si>
  <si>
    <t>haber</t>
  </si>
  <si>
    <t>se venden 5 millores al 30% contado y el resto en 60 dias</t>
  </si>
  <si>
    <t>cost de mercancia vendidad es de 2.900.000</t>
  </si>
  <si>
    <t>bancos</t>
  </si>
  <si>
    <t>clientes</t>
  </si>
  <si>
    <t>total gastos operacionales</t>
  </si>
  <si>
    <t>utilidad operacional</t>
  </si>
  <si>
    <t>gastos no operacionales</t>
  </si>
  <si>
    <t>ingresos no operacionales</t>
  </si>
  <si>
    <t>utilidad antes de intereses e impuestos</t>
  </si>
  <si>
    <t>gastos financieros</t>
  </si>
  <si>
    <t>costo de mercancia vendida</t>
  </si>
  <si>
    <t>inventarios</t>
  </si>
  <si>
    <t>utilidad antes de impuestos</t>
  </si>
  <si>
    <t>impuesto sobre la renta 30%</t>
  </si>
  <si>
    <t>ventas en sistema perpetuo</t>
  </si>
  <si>
    <t>utilidad neta</t>
  </si>
  <si>
    <t xml:space="preserve">haber </t>
  </si>
  <si>
    <t>ventas en sistema periodico</t>
  </si>
  <si>
    <t xml:space="preserve">entradas </t>
  </si>
  <si>
    <t>TOTAL</t>
  </si>
  <si>
    <t>estado de la situacion financiera</t>
  </si>
  <si>
    <t>fifo</t>
  </si>
  <si>
    <t>inventario final</t>
  </si>
  <si>
    <t>lifo</t>
  </si>
  <si>
    <t>costo total de mercancia</t>
  </si>
  <si>
    <t>mercancia vendida</t>
  </si>
  <si>
    <t>costo de la</t>
  </si>
  <si>
    <t>(primero que entra, primero que sale)</t>
  </si>
  <si>
    <t>(ultimo que entra, primero que 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</si>
</sst>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" xfId="0" applyNumberFormat="1" applyBorder="1"/>
    <xf numFmtId="3" fontId="0" fillId="0" borderId="1" xfId="0" applyNumberFormat="1" applyBorder="1"/>
    <xf numFmtId="44" fontId="0" fillId="0" borderId="0" xfId="2" applyFont="1"/>
    <xf numFmtId="44" fontId="0" fillId="0" borderId="0" xfId="2" applyFont="1" applyAlignment="1">
      <alignment horizontal="center"/>
    </xf>
    <xf numFmtId="44" fontId="0" fillId="0" borderId="1" xfId="2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4" fontId="0" fillId="0" borderId="1" xfId="2" applyFont="1" applyBorder="1"/>
    <xf numFmtId="0" fontId="0" fillId="4" borderId="1" xfId="0" applyFill="1" applyBorder="1"/>
    <xf numFmtId="0" fontId="0" fillId="7" borderId="1" xfId="0" applyFill="1" applyBorder="1"/>
    <xf numFmtId="0" fontId="0" fillId="5" borderId="1" xfId="0" applyFill="1" applyBorder="1"/>
    <xf numFmtId="0" fontId="0" fillId="8" borderId="1" xfId="0" applyFill="1" applyBorder="1"/>
    <xf numFmtId="44" fontId="0" fillId="8" borderId="1" xfId="2" applyFont="1" applyFill="1" applyBorder="1"/>
    <xf numFmtId="44" fontId="0" fillId="2" borderId="1" xfId="2" applyFont="1" applyFill="1" applyBorder="1"/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64" fontId="0" fillId="2" borderId="1" xfId="1" applyNumberFormat="1" applyFont="1" applyFill="1" applyBorder="1" applyAlignment="1">
      <alignment horizontal="center"/>
    </xf>
    <xf numFmtId="0" fontId="0" fillId="0" borderId="3" xfId="0" applyBorder="1"/>
    <xf numFmtId="44" fontId="0" fillId="0" borderId="3" xfId="2" applyFont="1" applyBorder="1"/>
    <xf numFmtId="0" fontId="0" fillId="2" borderId="0" xfId="0" applyFill="1" applyAlignment="1"/>
    <xf numFmtId="165" fontId="0" fillId="0" borderId="0" xfId="2" applyNumberFormat="1" applyFont="1"/>
    <xf numFmtId="165" fontId="0" fillId="0" borderId="1" xfId="2" applyNumberFormat="1" applyFont="1" applyBorder="1" applyAlignment="1">
      <alignment horizontal="center"/>
    </xf>
    <xf numFmtId="165" fontId="0" fillId="0" borderId="1" xfId="2" applyNumberFormat="1" applyFont="1" applyBorder="1"/>
    <xf numFmtId="165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9" borderId="1" xfId="2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2" applyFont="1" applyBorder="1" applyAlignment="1">
      <alignment horizontal="center"/>
    </xf>
    <xf numFmtId="165" fontId="0" fillId="0" borderId="1" xfId="0" applyNumberFormat="1" applyBorder="1"/>
    <xf numFmtId="165" fontId="0" fillId="6" borderId="1" xfId="0" applyNumberFormat="1" applyFill="1" applyBorder="1" applyAlignment="1">
      <alignment horizontal="center"/>
    </xf>
    <xf numFmtId="165" fontId="0" fillId="0" borderId="3" xfId="2" applyNumberFormat="1" applyFont="1" applyBorder="1"/>
    <xf numFmtId="165" fontId="0" fillId="2" borderId="1" xfId="2" applyNumberFormat="1" applyFont="1" applyFill="1" applyBorder="1"/>
    <xf numFmtId="165" fontId="0" fillId="8" borderId="1" xfId="2" applyNumberFormat="1" applyFont="1" applyFill="1" applyBorder="1"/>
    <xf numFmtId="3" fontId="0" fillId="0" borderId="3" xfId="0" applyNumberFormat="1" applyBorder="1" applyAlignment="1">
      <alignment horizontal="center"/>
    </xf>
    <xf numFmtId="165" fontId="0" fillId="0" borderId="3" xfId="2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3" fontId="0" fillId="0" borderId="21" xfId="0" applyNumberFormat="1" applyBorder="1"/>
    <xf numFmtId="165" fontId="0" fillId="0" borderId="21" xfId="2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21" xfId="1" applyNumberFormat="1" applyFont="1" applyBorder="1"/>
    <xf numFmtId="165" fontId="0" fillId="0" borderId="21" xfId="2" applyNumberFormat="1" applyFont="1" applyBorder="1"/>
    <xf numFmtId="165" fontId="0" fillId="0" borderId="22" xfId="2" applyNumberFormat="1" applyFont="1" applyBorder="1" applyAlignment="1">
      <alignment horizontal="center"/>
    </xf>
    <xf numFmtId="3" fontId="0" fillId="0" borderId="3" xfId="0" applyNumberFormat="1" applyBorder="1"/>
    <xf numFmtId="3" fontId="0" fillId="0" borderId="21" xfId="0" applyNumberFormat="1" applyBorder="1" applyAlignment="1">
      <alignment horizontal="center"/>
    </xf>
    <xf numFmtId="165" fontId="0" fillId="0" borderId="9" xfId="2" applyNumberFormat="1" applyFont="1" applyBorder="1" applyAlignment="1">
      <alignment horizontal="center"/>
    </xf>
    <xf numFmtId="165" fontId="0" fillId="0" borderId="11" xfId="2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5" fontId="0" fillId="0" borderId="23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3" xfId="0" applyNumberFormat="1" applyBorder="1"/>
    <xf numFmtId="165" fontId="0" fillId="6" borderId="3" xfId="2" applyNumberFormat="1" applyFont="1" applyFill="1" applyBorder="1"/>
    <xf numFmtId="165" fontId="0" fillId="0" borderId="24" xfId="0" applyNumberFormat="1" applyBorder="1" applyAlignment="1">
      <alignment horizontal="center"/>
    </xf>
    <xf numFmtId="165" fontId="0" fillId="0" borderId="24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31" zoomScale="90" zoomScaleNormal="90" workbookViewId="0">
      <selection activeCell="F24" sqref="F24"/>
    </sheetView>
  </sheetViews>
  <sheetFormatPr baseColWidth="10" defaultRowHeight="15" x14ac:dyDescent="0.25"/>
  <cols>
    <col min="1" max="1" width="24.7109375" customWidth="1"/>
    <col min="2" max="2" width="18.28515625" customWidth="1"/>
    <col min="3" max="3" width="17.5703125" bestFit="1" customWidth="1"/>
    <col min="4" max="4" width="16.42578125" bestFit="1" customWidth="1"/>
    <col min="5" max="5" width="13.5703125" customWidth="1"/>
    <col min="6" max="6" width="16.28515625" customWidth="1"/>
    <col min="7" max="7" width="21.85546875" customWidth="1"/>
    <col min="9" max="9" width="14.7109375" customWidth="1"/>
    <col min="10" max="10" width="18.42578125" customWidth="1"/>
    <col min="11" max="11" width="20.5703125" customWidth="1"/>
    <col min="12" max="12" width="14.85546875" customWidth="1"/>
  </cols>
  <sheetData>
    <row r="1" spans="1:13" x14ac:dyDescent="0.25">
      <c r="A1" s="1"/>
      <c r="B1" s="66" t="s">
        <v>38</v>
      </c>
      <c r="C1" s="67"/>
      <c r="D1" s="68"/>
      <c r="E1" s="66" t="s">
        <v>10</v>
      </c>
      <c r="F1" s="67"/>
      <c r="G1" s="68"/>
      <c r="H1" s="66" t="s">
        <v>8</v>
      </c>
      <c r="I1" s="67"/>
      <c r="J1" s="67"/>
      <c r="K1" s="67"/>
      <c r="L1" s="68"/>
      <c r="M1" s="23"/>
    </row>
    <row r="2" spans="1:13" x14ac:dyDescent="0.25">
      <c r="A2" s="4" t="s">
        <v>11</v>
      </c>
      <c r="B2" s="3" t="s">
        <v>1</v>
      </c>
      <c r="C2" s="3" t="s">
        <v>2</v>
      </c>
      <c r="D2" s="3" t="s">
        <v>4</v>
      </c>
      <c r="E2" s="3" t="s">
        <v>1</v>
      </c>
      <c r="F2" s="9" t="s">
        <v>3</v>
      </c>
      <c r="G2" s="9" t="s">
        <v>4</v>
      </c>
      <c r="H2" s="3" t="s">
        <v>1</v>
      </c>
      <c r="I2" s="3" t="s">
        <v>3</v>
      </c>
      <c r="J2" s="3" t="s">
        <v>4</v>
      </c>
      <c r="K2" s="3" t="s">
        <v>5</v>
      </c>
      <c r="L2" s="3" t="s">
        <v>6</v>
      </c>
      <c r="M2" s="2"/>
    </row>
    <row r="3" spans="1:13" ht="15.75" thickBot="1" x14ac:dyDescent="0.3">
      <c r="A3" s="5">
        <v>37742</v>
      </c>
      <c r="B3" s="6">
        <v>10000</v>
      </c>
      <c r="C3" s="25">
        <v>4200</v>
      </c>
      <c r="D3" s="25">
        <f>C3*B3</f>
        <v>42000000</v>
      </c>
      <c r="E3" s="3"/>
      <c r="F3" s="9"/>
      <c r="G3" s="9"/>
      <c r="H3" s="47">
        <v>10000</v>
      </c>
      <c r="I3" s="44">
        <v>4200</v>
      </c>
      <c r="J3" s="44">
        <f>I3*H3</f>
        <v>42000000</v>
      </c>
      <c r="K3" s="25"/>
      <c r="L3" s="9"/>
      <c r="M3" s="8"/>
    </row>
    <row r="4" spans="1:13" x14ac:dyDescent="0.25">
      <c r="A4" s="5">
        <v>38108</v>
      </c>
      <c r="B4" s="6">
        <v>5000</v>
      </c>
      <c r="C4" s="25">
        <v>4300</v>
      </c>
      <c r="D4" s="25">
        <f>C4*B4</f>
        <v>21500000</v>
      </c>
      <c r="E4" s="3"/>
      <c r="F4" s="9"/>
      <c r="G4" s="9"/>
      <c r="H4" s="46">
        <v>10000</v>
      </c>
      <c r="I4" s="41">
        <v>4200</v>
      </c>
      <c r="J4" s="41">
        <f>I4*H4</f>
        <v>42000000</v>
      </c>
      <c r="K4" s="25"/>
      <c r="L4" s="18"/>
      <c r="M4" s="8"/>
    </row>
    <row r="5" spans="1:13" ht="15.75" thickBot="1" x14ac:dyDescent="0.3">
      <c r="A5" s="4"/>
      <c r="B5" s="4"/>
      <c r="C5" s="25"/>
      <c r="D5" s="25"/>
      <c r="E5" s="3"/>
      <c r="F5" s="9"/>
      <c r="G5" s="9"/>
      <c r="H5" s="45">
        <v>5000</v>
      </c>
      <c r="I5" s="44">
        <v>4300</v>
      </c>
      <c r="J5" s="44">
        <f>I5*H5</f>
        <v>21500000</v>
      </c>
      <c r="K5" s="25">
        <f>J4+J5</f>
        <v>63500000</v>
      </c>
      <c r="L5" s="18">
        <f>H4+H5</f>
        <v>15000</v>
      </c>
      <c r="M5" s="8"/>
    </row>
    <row r="6" spans="1:13" x14ac:dyDescent="0.25">
      <c r="A6" s="5">
        <v>41030</v>
      </c>
      <c r="B6" s="4"/>
      <c r="C6" s="25"/>
      <c r="D6" s="25"/>
      <c r="E6" s="10">
        <v>5000</v>
      </c>
      <c r="F6" s="25">
        <v>4300</v>
      </c>
      <c r="G6" s="25">
        <f>E6*F6</f>
        <v>21500000</v>
      </c>
      <c r="H6" s="42"/>
      <c r="I6" s="41"/>
      <c r="J6" s="41"/>
      <c r="K6" s="25"/>
      <c r="L6" s="18"/>
      <c r="M6" s="8"/>
    </row>
    <row r="7" spans="1:13" ht="15.75" thickBot="1" x14ac:dyDescent="0.3">
      <c r="A7" s="4"/>
      <c r="B7" s="4"/>
      <c r="C7" s="25"/>
      <c r="D7" s="25"/>
      <c r="E7" s="10">
        <v>6000</v>
      </c>
      <c r="F7" s="25">
        <v>4200</v>
      </c>
      <c r="G7" s="25">
        <f>F7*E7</f>
        <v>25200000</v>
      </c>
      <c r="H7" s="45">
        <f>B3-E7</f>
        <v>4000</v>
      </c>
      <c r="I7" s="44">
        <v>4200</v>
      </c>
      <c r="J7" s="48">
        <f>I7*H7</f>
        <v>16800000</v>
      </c>
      <c r="K7" s="25">
        <v>16800000</v>
      </c>
      <c r="L7" s="18">
        <v>4000</v>
      </c>
      <c r="M7" s="8"/>
    </row>
    <row r="8" spans="1:13" x14ac:dyDescent="0.25">
      <c r="A8" s="5">
        <v>43221</v>
      </c>
      <c r="B8" s="6">
        <v>8000</v>
      </c>
      <c r="C8" s="25">
        <v>4450</v>
      </c>
      <c r="D8" s="25">
        <f>C8*B8</f>
        <v>35600000</v>
      </c>
      <c r="E8" s="10"/>
      <c r="F8" s="25"/>
      <c r="G8" s="25"/>
      <c r="H8" s="42">
        <v>4000</v>
      </c>
      <c r="I8" s="41">
        <v>4200</v>
      </c>
      <c r="J8" s="37">
        <v>16800000</v>
      </c>
      <c r="K8" s="25"/>
      <c r="L8" s="18"/>
      <c r="M8" s="8"/>
    </row>
    <row r="9" spans="1:13" ht="15.75" thickBot="1" x14ac:dyDescent="0.3">
      <c r="A9" s="4"/>
      <c r="C9" s="27"/>
      <c r="D9" s="27"/>
      <c r="E9" s="3"/>
      <c r="F9" s="25"/>
      <c r="G9" s="25"/>
      <c r="H9" s="45">
        <v>8000</v>
      </c>
      <c r="I9" s="44">
        <v>4450</v>
      </c>
      <c r="J9" s="48">
        <f>H9*I9</f>
        <v>35600000</v>
      </c>
      <c r="K9" s="25">
        <f>J8+J9</f>
        <v>52400000</v>
      </c>
      <c r="L9" s="18"/>
      <c r="M9" s="8"/>
    </row>
    <row r="10" spans="1:13" x14ac:dyDescent="0.25">
      <c r="A10" s="5">
        <v>45413</v>
      </c>
      <c r="B10" s="6">
        <v>6000</v>
      </c>
      <c r="C10" s="25">
        <v>4600</v>
      </c>
      <c r="D10" s="25">
        <f>C10*B10</f>
        <v>27600000</v>
      </c>
      <c r="E10" s="3"/>
      <c r="F10" s="25"/>
      <c r="G10" s="25"/>
      <c r="H10" s="42">
        <v>4000</v>
      </c>
      <c r="I10" s="41">
        <v>4200</v>
      </c>
      <c r="J10" s="41">
        <v>16800000</v>
      </c>
      <c r="K10" s="25"/>
      <c r="L10" s="18"/>
      <c r="M10" s="8"/>
    </row>
    <row r="11" spans="1:13" x14ac:dyDescent="0.25">
      <c r="A11" s="4"/>
      <c r="B11" s="4"/>
      <c r="C11" s="25"/>
      <c r="D11" s="25"/>
      <c r="E11" s="3"/>
      <c r="F11" s="25"/>
      <c r="G11" s="25"/>
      <c r="H11" s="18">
        <v>8000</v>
      </c>
      <c r="I11" s="25">
        <v>4450</v>
      </c>
      <c r="J11" s="25">
        <v>35600000</v>
      </c>
      <c r="K11" s="25"/>
      <c r="L11" s="18"/>
      <c r="M11" s="8"/>
    </row>
    <row r="12" spans="1:13" ht="15.75" thickBot="1" x14ac:dyDescent="0.3">
      <c r="A12" s="4"/>
      <c r="B12" s="4"/>
      <c r="C12" s="25"/>
      <c r="D12" s="25"/>
      <c r="E12" s="3"/>
      <c r="F12" s="25"/>
      <c r="G12" s="25"/>
      <c r="H12" s="45">
        <v>6000</v>
      </c>
      <c r="I12" s="44">
        <v>4600</v>
      </c>
      <c r="J12" s="44">
        <f>I12*H12</f>
        <v>27600000</v>
      </c>
      <c r="K12" s="25">
        <f>J10+J11+J12</f>
        <v>80000000</v>
      </c>
      <c r="L12" s="18">
        <v>18000</v>
      </c>
      <c r="M12" s="8"/>
    </row>
    <row r="13" spans="1:13" x14ac:dyDescent="0.25">
      <c r="A13" s="5">
        <v>46143</v>
      </c>
      <c r="B13" s="4"/>
      <c r="C13" s="25"/>
      <c r="D13" s="25"/>
      <c r="E13" s="10">
        <v>6000</v>
      </c>
      <c r="F13" s="25">
        <v>4600</v>
      </c>
      <c r="G13" s="25">
        <f>F13*E13</f>
        <v>27600000</v>
      </c>
      <c r="H13" s="42">
        <v>4000</v>
      </c>
      <c r="I13" s="41">
        <v>4200</v>
      </c>
      <c r="J13" s="41">
        <f>I13*H13</f>
        <v>16800000</v>
      </c>
      <c r="K13" s="25"/>
      <c r="L13" s="18"/>
      <c r="M13" s="8"/>
    </row>
    <row r="14" spans="1:13" ht="15.75" thickBot="1" x14ac:dyDescent="0.3">
      <c r="A14" s="4"/>
      <c r="B14" s="4"/>
      <c r="C14" s="25"/>
      <c r="D14" s="25"/>
      <c r="E14" s="10">
        <v>7000</v>
      </c>
      <c r="F14" s="25">
        <v>4450</v>
      </c>
      <c r="G14" s="25">
        <f>F14*E14</f>
        <v>31150000</v>
      </c>
      <c r="H14" s="45">
        <f>B8-E14</f>
        <v>1000</v>
      </c>
      <c r="I14" s="44">
        <v>4450</v>
      </c>
      <c r="J14" s="44">
        <f>I14*H14</f>
        <v>4450000</v>
      </c>
      <c r="K14" s="25">
        <f>J14+J13</f>
        <v>21250000</v>
      </c>
      <c r="L14" s="18">
        <v>5000</v>
      </c>
      <c r="M14" s="8"/>
    </row>
    <row r="15" spans="1:13" x14ac:dyDescent="0.25">
      <c r="A15" s="5">
        <v>46874</v>
      </c>
      <c r="B15" s="4"/>
      <c r="C15" s="25"/>
      <c r="D15" s="25"/>
      <c r="E15" s="10">
        <v>1000</v>
      </c>
      <c r="F15" s="25">
        <v>4450</v>
      </c>
      <c r="G15" s="25">
        <f>F15*E15</f>
        <v>4450000</v>
      </c>
      <c r="H15" s="42"/>
      <c r="I15" s="41"/>
      <c r="J15" s="41"/>
      <c r="K15" s="25"/>
      <c r="L15" s="18"/>
      <c r="M15" s="8"/>
    </row>
    <row r="16" spans="1:13" ht="15.75" thickBot="1" x14ac:dyDescent="0.3">
      <c r="A16" s="5"/>
      <c r="B16" s="4"/>
      <c r="C16" s="25"/>
      <c r="D16" s="25"/>
      <c r="E16" s="10">
        <v>3000</v>
      </c>
      <c r="F16" s="25">
        <v>4200</v>
      </c>
      <c r="G16" s="25">
        <f>F16*E16</f>
        <v>12600000</v>
      </c>
      <c r="H16" s="45">
        <v>1000</v>
      </c>
      <c r="I16" s="44">
        <v>4200</v>
      </c>
      <c r="J16" s="44">
        <f>I16*H16</f>
        <v>4200000</v>
      </c>
      <c r="K16" s="25">
        <v>4200000</v>
      </c>
      <c r="L16" s="18">
        <v>1000</v>
      </c>
      <c r="M16" s="8"/>
    </row>
    <row r="17" spans="1:13" x14ac:dyDescent="0.25">
      <c r="A17" s="5">
        <v>47239</v>
      </c>
      <c r="B17" s="6">
        <v>3000</v>
      </c>
      <c r="C17" s="25">
        <v>4700</v>
      </c>
      <c r="D17" s="25">
        <v>14100000</v>
      </c>
      <c r="E17" s="10"/>
      <c r="F17" s="25"/>
      <c r="G17" s="25"/>
      <c r="H17" s="42">
        <v>1000</v>
      </c>
      <c r="I17" s="41">
        <v>4200</v>
      </c>
      <c r="J17" s="41">
        <v>4200000</v>
      </c>
      <c r="K17" s="25"/>
      <c r="L17" s="20"/>
      <c r="M17" s="7"/>
    </row>
    <row r="18" spans="1:13" ht="15.75" thickBot="1" x14ac:dyDescent="0.3">
      <c r="A18" s="4"/>
      <c r="B18" s="4"/>
      <c r="C18" s="9"/>
      <c r="D18" s="9"/>
      <c r="E18" s="3"/>
      <c r="F18" s="25"/>
      <c r="G18" s="25"/>
      <c r="H18" s="45">
        <v>3000</v>
      </c>
      <c r="I18" s="44">
        <v>4700</v>
      </c>
      <c r="J18" s="44">
        <v>14100000</v>
      </c>
      <c r="K18" s="32">
        <f>J17+J18</f>
        <v>18300000</v>
      </c>
      <c r="L18" s="18">
        <v>4000</v>
      </c>
      <c r="M18" s="7"/>
    </row>
    <row r="19" spans="1:13" x14ac:dyDescent="0.25">
      <c r="A19" s="4"/>
      <c r="B19" s="4"/>
      <c r="C19" s="9"/>
      <c r="D19" s="9"/>
      <c r="E19" s="3"/>
      <c r="F19" s="25"/>
      <c r="G19" s="25"/>
      <c r="H19" s="42"/>
      <c r="I19" s="41"/>
      <c r="J19" s="41"/>
      <c r="K19" s="25"/>
      <c r="L19" s="18"/>
      <c r="M19" s="7"/>
    </row>
    <row r="20" spans="1:13" x14ac:dyDescent="0.25">
      <c r="A20" s="4"/>
      <c r="B20" s="4"/>
      <c r="C20" s="9"/>
      <c r="D20" s="9"/>
      <c r="E20" s="3"/>
      <c r="F20" s="28" t="s">
        <v>39</v>
      </c>
      <c r="G20" s="31">
        <f>G16+G15+G14+G13+G7+G6</f>
        <v>122500000</v>
      </c>
      <c r="H20" s="18"/>
      <c r="I20" s="25"/>
      <c r="J20" s="25"/>
      <c r="K20" s="25"/>
      <c r="L20" s="9"/>
      <c r="M20" s="7"/>
    </row>
    <row r="21" spans="1:13" x14ac:dyDescent="0.25">
      <c r="C21" s="8"/>
      <c r="D21" s="8"/>
      <c r="E21" s="2"/>
      <c r="F21" s="2"/>
      <c r="G21" s="2"/>
      <c r="I21" s="7"/>
      <c r="J21" s="7"/>
      <c r="K21" s="7"/>
      <c r="L21" s="7"/>
      <c r="M21" s="7"/>
    </row>
    <row r="22" spans="1:13" x14ac:dyDescent="0.25">
      <c r="A22" t="s">
        <v>42</v>
      </c>
      <c r="B22" s="24">
        <v>18300000</v>
      </c>
      <c r="C22" s="8"/>
      <c r="D22" s="8"/>
      <c r="E22" s="2"/>
      <c r="F22" s="2"/>
      <c r="G22" s="2"/>
      <c r="I22" s="7"/>
      <c r="J22" s="7"/>
      <c r="K22" s="7"/>
      <c r="L22" s="7"/>
      <c r="M22" s="7"/>
    </row>
    <row r="23" spans="1:13" x14ac:dyDescent="0.25">
      <c r="A23" t="s">
        <v>7</v>
      </c>
      <c r="B23" s="24">
        <v>122500000</v>
      </c>
      <c r="C23" s="8"/>
      <c r="D23" s="8"/>
      <c r="E23" s="2"/>
      <c r="F23" s="2"/>
      <c r="G23" s="2"/>
      <c r="I23" s="7"/>
      <c r="J23" s="7"/>
      <c r="K23" s="7"/>
      <c r="L23" s="7"/>
      <c r="M23" s="7"/>
    </row>
    <row r="24" spans="1:13" x14ac:dyDescent="0.25">
      <c r="C24" s="8"/>
      <c r="D24" s="8"/>
      <c r="E24" s="2"/>
      <c r="F24" s="2"/>
      <c r="G24" s="2"/>
      <c r="I24" s="7"/>
      <c r="J24" s="7"/>
      <c r="K24" s="7"/>
      <c r="L24" s="7"/>
      <c r="M24" s="7"/>
    </row>
    <row r="25" spans="1:13" x14ac:dyDescent="0.25">
      <c r="A25" s="69" t="s">
        <v>40</v>
      </c>
      <c r="B25" s="70"/>
      <c r="C25" s="71"/>
      <c r="D25" s="8"/>
      <c r="E25" s="2" t="s">
        <v>48</v>
      </c>
      <c r="F25" s="2"/>
      <c r="G25" s="2"/>
      <c r="I25" s="7"/>
      <c r="J25" s="7"/>
      <c r="K25" s="7"/>
      <c r="L25" s="7"/>
      <c r="M25" s="7"/>
    </row>
    <row r="26" spans="1:13" x14ac:dyDescent="0.25">
      <c r="A26" s="72" t="s">
        <v>43</v>
      </c>
      <c r="B26" s="73"/>
      <c r="C26" s="74"/>
      <c r="D26" s="8"/>
      <c r="E26" s="2"/>
      <c r="F26" s="2"/>
      <c r="G26" s="2"/>
    </row>
    <row r="27" spans="1:13" x14ac:dyDescent="0.25">
      <c r="A27" s="21" t="s">
        <v>0</v>
      </c>
      <c r="B27" s="22"/>
      <c r="C27" s="22">
        <v>222100000</v>
      </c>
      <c r="D27" s="7"/>
    </row>
    <row r="28" spans="1:13" x14ac:dyDescent="0.25">
      <c r="A28" s="4"/>
      <c r="B28" s="11"/>
      <c r="C28" s="11">
        <f>G20</f>
        <v>122500000</v>
      </c>
      <c r="D28" s="7"/>
    </row>
    <row r="29" spans="1:13" x14ac:dyDescent="0.25">
      <c r="A29" s="4" t="s">
        <v>13</v>
      </c>
      <c r="B29" s="11"/>
      <c r="C29" s="11">
        <f>C27-C28</f>
        <v>99600000</v>
      </c>
    </row>
    <row r="30" spans="1:13" x14ac:dyDescent="0.25">
      <c r="A30" s="4"/>
      <c r="B30" s="11"/>
      <c r="C30" s="11"/>
    </row>
    <row r="31" spans="1:13" x14ac:dyDescent="0.25">
      <c r="A31" s="12" t="s">
        <v>14</v>
      </c>
      <c r="B31" s="11"/>
      <c r="C31" s="11"/>
    </row>
    <row r="32" spans="1:13" x14ac:dyDescent="0.25">
      <c r="A32" s="4" t="s">
        <v>15</v>
      </c>
      <c r="B32" s="11">
        <v>25000000</v>
      </c>
      <c r="C32" s="11"/>
    </row>
    <row r="33" spans="1:7" x14ac:dyDescent="0.25">
      <c r="A33" s="4" t="s">
        <v>16</v>
      </c>
      <c r="B33" s="11">
        <v>6000000</v>
      </c>
      <c r="C33" s="11"/>
    </row>
    <row r="34" spans="1:7" x14ac:dyDescent="0.25">
      <c r="A34" s="4" t="s">
        <v>24</v>
      </c>
      <c r="B34" s="11"/>
      <c r="C34" s="11">
        <f>B32+B33</f>
        <v>31000000</v>
      </c>
    </row>
    <row r="35" spans="1:7" x14ac:dyDescent="0.25">
      <c r="A35" s="4" t="s">
        <v>25</v>
      </c>
      <c r="B35" s="11"/>
      <c r="C35" s="11">
        <f>C29-C34</f>
        <v>68600000</v>
      </c>
    </row>
    <row r="36" spans="1:7" x14ac:dyDescent="0.25">
      <c r="A36" s="13" t="s">
        <v>26</v>
      </c>
      <c r="B36" s="11"/>
      <c r="C36" s="11"/>
    </row>
    <row r="37" spans="1:7" x14ac:dyDescent="0.25">
      <c r="A37" s="14" t="s">
        <v>27</v>
      </c>
      <c r="B37" s="11"/>
      <c r="C37" s="11"/>
    </row>
    <row r="38" spans="1:7" x14ac:dyDescent="0.25">
      <c r="A38" s="4" t="s">
        <v>28</v>
      </c>
      <c r="B38" s="11"/>
      <c r="C38" s="11">
        <f>+C35</f>
        <v>68600000</v>
      </c>
    </row>
    <row r="39" spans="1:7" x14ac:dyDescent="0.25">
      <c r="A39" s="4" t="s">
        <v>29</v>
      </c>
      <c r="B39" s="11"/>
      <c r="C39" s="11">
        <v>15000000</v>
      </c>
    </row>
    <row r="40" spans="1:7" x14ac:dyDescent="0.25">
      <c r="A40" s="4" t="s">
        <v>32</v>
      </c>
      <c r="B40" s="11"/>
      <c r="C40" s="11">
        <f>C38-C39</f>
        <v>53600000</v>
      </c>
    </row>
    <row r="41" spans="1:7" x14ac:dyDescent="0.25">
      <c r="A41" s="4" t="s">
        <v>33</v>
      </c>
      <c r="B41" s="11"/>
      <c r="C41" s="11">
        <f>C40*0.3</f>
        <v>16080000</v>
      </c>
    </row>
    <row r="42" spans="1:7" x14ac:dyDescent="0.25">
      <c r="A42" s="15" t="s">
        <v>35</v>
      </c>
      <c r="B42" s="17"/>
      <c r="C42" s="16">
        <f>C40-C41</f>
        <v>37520000</v>
      </c>
    </row>
    <row r="43" spans="1:7" x14ac:dyDescent="0.25">
      <c r="B43" s="7"/>
      <c r="C43" s="7"/>
    </row>
    <row r="44" spans="1:7" x14ac:dyDescent="0.25">
      <c r="A44" s="65"/>
      <c r="B44" s="65"/>
      <c r="C44" s="65"/>
      <c r="E44" s="65" t="s">
        <v>37</v>
      </c>
      <c r="F44" s="65"/>
      <c r="G44" s="65"/>
    </row>
    <row r="45" spans="1:7" x14ac:dyDescent="0.25">
      <c r="B45" s="7"/>
      <c r="C45" s="7"/>
    </row>
    <row r="46" spans="1:7" x14ac:dyDescent="0.25">
      <c r="A46" t="s">
        <v>20</v>
      </c>
      <c r="B46" s="7"/>
      <c r="C46" s="7"/>
    </row>
    <row r="47" spans="1:7" x14ac:dyDescent="0.25">
      <c r="A47" t="s">
        <v>21</v>
      </c>
      <c r="B47" s="7"/>
      <c r="C47" s="7"/>
    </row>
    <row r="48" spans="1:7" x14ac:dyDescent="0.25">
      <c r="B48" s="7"/>
      <c r="C48" s="7"/>
      <c r="E48" t="s">
        <v>17</v>
      </c>
      <c r="F48" t="s">
        <v>18</v>
      </c>
      <c r="G48" t="s">
        <v>36</v>
      </c>
    </row>
    <row r="49" spans="1:7" x14ac:dyDescent="0.25">
      <c r="A49" t="s">
        <v>17</v>
      </c>
      <c r="B49" s="7" t="s">
        <v>18</v>
      </c>
      <c r="C49" s="7"/>
      <c r="E49" t="s">
        <v>22</v>
      </c>
      <c r="F49" s="7">
        <f>5000000*0.3</f>
        <v>1500000</v>
      </c>
      <c r="G49" s="7"/>
    </row>
    <row r="50" spans="1:7" x14ac:dyDescent="0.25">
      <c r="A50" t="s">
        <v>22</v>
      </c>
      <c r="B50" s="7">
        <f>5000000*0.3</f>
        <v>1500000</v>
      </c>
      <c r="C50" s="7"/>
      <c r="E50" t="s">
        <v>23</v>
      </c>
      <c r="F50" s="7">
        <v>3500000</v>
      </c>
      <c r="G50" s="7"/>
    </row>
    <row r="51" spans="1:7" x14ac:dyDescent="0.25">
      <c r="A51" t="s">
        <v>23</v>
      </c>
      <c r="B51" s="7">
        <v>3500000</v>
      </c>
      <c r="C51" s="7"/>
      <c r="E51" t="s">
        <v>0</v>
      </c>
      <c r="F51" s="7"/>
      <c r="G51" s="7">
        <v>5000000</v>
      </c>
    </row>
    <row r="52" spans="1:7" x14ac:dyDescent="0.25">
      <c r="A52" t="s">
        <v>0</v>
      </c>
      <c r="B52" s="7"/>
      <c r="C52" s="7"/>
    </row>
    <row r="53" spans="1:7" x14ac:dyDescent="0.25">
      <c r="B53" s="7"/>
      <c r="C53" s="7"/>
    </row>
    <row r="54" spans="1:7" x14ac:dyDescent="0.25">
      <c r="A54" t="s">
        <v>30</v>
      </c>
      <c r="B54" s="7">
        <v>2900000</v>
      </c>
      <c r="C54" s="7"/>
    </row>
    <row r="55" spans="1:7" x14ac:dyDescent="0.25">
      <c r="A55" t="s">
        <v>31</v>
      </c>
      <c r="B55" s="7"/>
      <c r="C55" s="7"/>
    </row>
    <row r="56" spans="1:7" x14ac:dyDescent="0.25">
      <c r="B56" s="7"/>
      <c r="C56" s="7"/>
    </row>
    <row r="57" spans="1:7" x14ac:dyDescent="0.25">
      <c r="B57" s="7"/>
      <c r="C57" s="7"/>
    </row>
    <row r="58" spans="1:7" x14ac:dyDescent="0.25">
      <c r="B58" s="7"/>
      <c r="C58" s="7"/>
    </row>
  </sheetData>
  <mergeCells count="7">
    <mergeCell ref="A44:C44"/>
    <mergeCell ref="E44:G44"/>
    <mergeCell ref="B1:D1"/>
    <mergeCell ref="E1:G1"/>
    <mergeCell ref="H1:L1"/>
    <mergeCell ref="A25:C25"/>
    <mergeCell ref="A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21" zoomScale="90" zoomScaleNormal="90" workbookViewId="0">
      <selection activeCell="D37" sqref="D37"/>
    </sheetView>
  </sheetViews>
  <sheetFormatPr baseColWidth="10" defaultRowHeight="15" x14ac:dyDescent="0.25"/>
  <cols>
    <col min="1" max="1" width="20.5703125" customWidth="1"/>
    <col min="2" max="2" width="18.28515625" customWidth="1"/>
    <col min="3" max="3" width="17.5703125" bestFit="1" customWidth="1"/>
    <col min="4" max="4" width="16.42578125" bestFit="1" customWidth="1"/>
    <col min="5" max="5" width="13.5703125" customWidth="1"/>
    <col min="6" max="6" width="16.28515625" customWidth="1"/>
    <col min="7" max="7" width="21.85546875" customWidth="1"/>
    <col min="9" max="9" width="14.7109375" customWidth="1"/>
    <col min="10" max="10" width="18.42578125" customWidth="1"/>
    <col min="11" max="11" width="20.5703125" customWidth="1"/>
    <col min="12" max="12" width="14.85546875" customWidth="1"/>
  </cols>
  <sheetData>
    <row r="1" spans="1:13" x14ac:dyDescent="0.25">
      <c r="A1" s="1"/>
      <c r="B1" s="75" t="s">
        <v>38</v>
      </c>
      <c r="C1" s="76"/>
      <c r="D1" s="77"/>
      <c r="E1" s="75" t="s">
        <v>10</v>
      </c>
      <c r="F1" s="76"/>
      <c r="G1" s="77"/>
      <c r="H1" s="75" t="s">
        <v>8</v>
      </c>
      <c r="I1" s="76"/>
      <c r="J1" s="76"/>
      <c r="K1" s="76"/>
      <c r="L1" s="77"/>
      <c r="M1" s="23"/>
    </row>
    <row r="2" spans="1:13" x14ac:dyDescent="0.25">
      <c r="A2" s="4" t="s">
        <v>11</v>
      </c>
      <c r="B2" s="3" t="s">
        <v>1</v>
      </c>
      <c r="C2" s="3" t="s">
        <v>2</v>
      </c>
      <c r="D2" s="3" t="s">
        <v>4</v>
      </c>
      <c r="E2" s="3" t="s">
        <v>1</v>
      </c>
      <c r="F2" s="9" t="s">
        <v>3</v>
      </c>
      <c r="G2" s="9" t="s">
        <v>4</v>
      </c>
      <c r="H2" s="3" t="s">
        <v>1</v>
      </c>
      <c r="I2" s="3" t="s">
        <v>3</v>
      </c>
      <c r="J2" s="3" t="s">
        <v>4</v>
      </c>
      <c r="K2" s="3" t="s">
        <v>5</v>
      </c>
      <c r="L2" s="3" t="s">
        <v>6</v>
      </c>
      <c r="M2" s="2"/>
    </row>
    <row r="3" spans="1:13" ht="15.75" thickBot="1" x14ac:dyDescent="0.3">
      <c r="A3" s="5">
        <v>37742</v>
      </c>
      <c r="B3" s="6">
        <v>10000</v>
      </c>
      <c r="C3" s="25">
        <v>4200</v>
      </c>
      <c r="D3" s="25">
        <f>C3*B3</f>
        <v>42000000</v>
      </c>
      <c r="E3" s="3"/>
      <c r="F3" s="9"/>
      <c r="G3" s="9"/>
      <c r="H3" s="43">
        <v>10000</v>
      </c>
      <c r="I3" s="44">
        <v>4200</v>
      </c>
      <c r="J3" s="44">
        <f>I3*H3</f>
        <v>42000000</v>
      </c>
      <c r="K3" s="25"/>
      <c r="L3" s="9"/>
      <c r="M3" s="8"/>
    </row>
    <row r="4" spans="1:13" x14ac:dyDescent="0.25">
      <c r="A4" s="5">
        <v>38108</v>
      </c>
      <c r="B4" s="6">
        <v>5000</v>
      </c>
      <c r="C4" s="25">
        <v>4300</v>
      </c>
      <c r="D4" s="25">
        <f>C4*B4</f>
        <v>21500000</v>
      </c>
      <c r="E4" s="3"/>
      <c r="F4" s="9"/>
      <c r="G4" s="9"/>
      <c r="H4" s="50">
        <v>10000</v>
      </c>
      <c r="I4" s="41">
        <v>4200</v>
      </c>
      <c r="J4" s="41">
        <f>I4*H4</f>
        <v>42000000</v>
      </c>
      <c r="K4" s="25"/>
      <c r="L4" s="18"/>
      <c r="M4" s="8"/>
    </row>
    <row r="5" spans="1:13" ht="15.75" thickBot="1" x14ac:dyDescent="0.3">
      <c r="A5" s="4"/>
      <c r="B5" s="4"/>
      <c r="C5" s="25"/>
      <c r="D5" s="25"/>
      <c r="E5" s="3"/>
      <c r="F5" s="9"/>
      <c r="G5" s="9"/>
      <c r="H5" s="45">
        <v>5000</v>
      </c>
      <c r="I5" s="44">
        <v>4300</v>
      </c>
      <c r="J5" s="44">
        <f>I5*H5</f>
        <v>21500000</v>
      </c>
      <c r="K5" s="25">
        <f>J4+J5</f>
        <v>63500000</v>
      </c>
      <c r="L5" s="18">
        <f>H5+H4</f>
        <v>15000</v>
      </c>
      <c r="M5" s="8"/>
    </row>
    <row r="6" spans="1:13" x14ac:dyDescent="0.25">
      <c r="A6" s="5">
        <v>41030</v>
      </c>
      <c r="B6" s="4"/>
      <c r="C6" s="25"/>
      <c r="D6" s="25"/>
      <c r="E6" s="10">
        <v>10000</v>
      </c>
      <c r="F6" s="25">
        <v>4200</v>
      </c>
      <c r="G6" s="25">
        <f>F6*E6</f>
        <v>42000000</v>
      </c>
      <c r="H6" s="40"/>
      <c r="I6" s="41"/>
      <c r="J6" s="41"/>
      <c r="K6" s="25"/>
      <c r="L6" s="18"/>
      <c r="M6" s="8"/>
    </row>
    <row r="7" spans="1:13" ht="15.75" thickBot="1" x14ac:dyDescent="0.3">
      <c r="A7" s="4"/>
      <c r="B7" s="4"/>
      <c r="C7" s="25"/>
      <c r="D7" s="25"/>
      <c r="E7" s="10">
        <v>1000</v>
      </c>
      <c r="F7" s="25">
        <v>4300</v>
      </c>
      <c r="G7" s="25">
        <f>F7*E7</f>
        <v>4300000</v>
      </c>
      <c r="H7" s="51">
        <v>4000</v>
      </c>
      <c r="I7" s="44">
        <v>4300</v>
      </c>
      <c r="J7" s="48">
        <f>I7*H7</f>
        <v>17200000</v>
      </c>
      <c r="K7" s="25">
        <f>I7*H7</f>
        <v>17200000</v>
      </c>
      <c r="L7" s="18">
        <v>4000</v>
      </c>
      <c r="M7" s="8"/>
    </row>
    <row r="8" spans="1:13" x14ac:dyDescent="0.25">
      <c r="A8" s="5">
        <v>43221</v>
      </c>
      <c r="B8" s="6">
        <v>8000</v>
      </c>
      <c r="C8" s="25">
        <v>4450</v>
      </c>
      <c r="D8" s="25">
        <f>C8*B8</f>
        <v>35600000</v>
      </c>
      <c r="E8" s="10"/>
      <c r="F8" s="25"/>
      <c r="G8" s="25"/>
      <c r="H8" s="40">
        <v>4000</v>
      </c>
      <c r="I8" s="41">
        <v>4300</v>
      </c>
      <c r="J8" s="37">
        <v>17200000</v>
      </c>
      <c r="K8" s="25">
        <v>17200000</v>
      </c>
      <c r="L8" s="18"/>
      <c r="M8" s="8"/>
    </row>
    <row r="9" spans="1:13" ht="15.75" thickBot="1" x14ac:dyDescent="0.3">
      <c r="A9" s="4"/>
      <c r="C9" s="27"/>
      <c r="D9" s="27"/>
      <c r="E9" s="3"/>
      <c r="F9" s="25"/>
      <c r="G9" s="25"/>
      <c r="H9" s="51">
        <v>8000</v>
      </c>
      <c r="I9" s="44">
        <v>4450</v>
      </c>
      <c r="J9" s="48">
        <f>I9*H9</f>
        <v>35600000</v>
      </c>
      <c r="K9" s="25">
        <f>K8+D8</f>
        <v>52800000</v>
      </c>
      <c r="L9" s="18">
        <f>H8+H9</f>
        <v>12000</v>
      </c>
      <c r="M9" s="8"/>
    </row>
    <row r="10" spans="1:13" x14ac:dyDescent="0.25">
      <c r="A10" s="5">
        <v>45413</v>
      </c>
      <c r="B10" s="6">
        <v>6000</v>
      </c>
      <c r="C10" s="25">
        <v>4600</v>
      </c>
      <c r="D10" s="25">
        <f>C10*B10</f>
        <v>27600000</v>
      </c>
      <c r="E10" s="3"/>
      <c r="F10" s="25"/>
      <c r="G10" s="25"/>
      <c r="H10" s="40">
        <v>4000</v>
      </c>
      <c r="I10" s="41">
        <v>4300</v>
      </c>
      <c r="J10" s="41">
        <v>17200000</v>
      </c>
      <c r="K10" s="25"/>
      <c r="L10" s="18"/>
      <c r="M10" s="8"/>
    </row>
    <row r="11" spans="1:13" x14ac:dyDescent="0.25">
      <c r="A11" s="4"/>
      <c r="B11" s="4"/>
      <c r="C11" s="25"/>
      <c r="D11" s="25"/>
      <c r="E11" s="3"/>
      <c r="F11" s="25"/>
      <c r="G11" s="25"/>
      <c r="H11" s="10">
        <v>8000</v>
      </c>
      <c r="I11" s="25">
        <v>4450</v>
      </c>
      <c r="J11" s="25">
        <v>52800000</v>
      </c>
      <c r="K11" s="25"/>
      <c r="L11" s="18"/>
      <c r="M11" s="8"/>
    </row>
    <row r="12" spans="1:13" ht="15.75" thickBot="1" x14ac:dyDescent="0.3">
      <c r="A12" s="4"/>
      <c r="B12" s="4"/>
      <c r="C12" s="25"/>
      <c r="D12" s="25"/>
      <c r="E12" s="3"/>
      <c r="F12" s="25"/>
      <c r="G12" s="25"/>
      <c r="H12" s="51">
        <v>6000</v>
      </c>
      <c r="I12" s="44">
        <v>4600</v>
      </c>
      <c r="J12" s="44">
        <f>J11+D10</f>
        <v>80400000</v>
      </c>
      <c r="K12" s="25"/>
      <c r="L12" s="18">
        <f>L9+H12</f>
        <v>18000</v>
      </c>
      <c r="M12" s="8"/>
    </row>
    <row r="13" spans="1:13" x14ac:dyDescent="0.25">
      <c r="A13" s="5">
        <v>46143</v>
      </c>
      <c r="B13" s="4"/>
      <c r="C13" s="25"/>
      <c r="D13" s="25"/>
      <c r="E13" s="10">
        <v>4000</v>
      </c>
      <c r="F13" s="25">
        <v>4300</v>
      </c>
      <c r="G13" s="25">
        <v>17200000</v>
      </c>
      <c r="H13" s="40"/>
      <c r="I13" s="41"/>
      <c r="J13" s="41"/>
      <c r="K13" s="25"/>
      <c r="L13" s="18"/>
      <c r="M13" s="8"/>
    </row>
    <row r="14" spans="1:13" x14ac:dyDescent="0.25">
      <c r="A14" s="4"/>
      <c r="B14" s="4"/>
      <c r="C14" s="25"/>
      <c r="D14" s="25"/>
      <c r="E14" s="10">
        <v>8000</v>
      </c>
      <c r="F14" s="25">
        <v>4450</v>
      </c>
      <c r="G14" s="25">
        <v>35600000</v>
      </c>
      <c r="H14" s="54"/>
      <c r="I14" s="49"/>
      <c r="J14" s="49"/>
      <c r="K14" s="25"/>
      <c r="L14" s="18"/>
      <c r="M14" s="8"/>
    </row>
    <row r="15" spans="1:13" ht="15.75" thickBot="1" x14ac:dyDescent="0.3">
      <c r="A15" s="4"/>
      <c r="B15" s="4"/>
      <c r="C15" s="25"/>
      <c r="D15" s="25"/>
      <c r="E15" s="10">
        <v>1000</v>
      </c>
      <c r="F15" s="25">
        <v>4600</v>
      </c>
      <c r="G15" s="52">
        <f>F15*E15</f>
        <v>4600000</v>
      </c>
      <c r="H15" s="51">
        <f>H12-E15</f>
        <v>5000</v>
      </c>
      <c r="I15" s="44">
        <v>4600</v>
      </c>
      <c r="J15" s="44">
        <f>I15*H15</f>
        <v>23000000</v>
      </c>
      <c r="K15" s="53">
        <v>23000000</v>
      </c>
      <c r="L15" s="18">
        <v>5000</v>
      </c>
      <c r="M15" s="8"/>
    </row>
    <row r="16" spans="1:13" ht="15.75" thickBot="1" x14ac:dyDescent="0.3">
      <c r="A16" s="5">
        <v>46874</v>
      </c>
      <c r="B16" s="4"/>
      <c r="C16" s="25"/>
      <c r="D16" s="25"/>
      <c r="E16" s="10">
        <v>4000</v>
      </c>
      <c r="F16" s="25">
        <v>4600</v>
      </c>
      <c r="G16" s="25">
        <f>F16*E16</f>
        <v>18400000</v>
      </c>
      <c r="H16" s="55">
        <f>H15-E16</f>
        <v>1000</v>
      </c>
      <c r="I16" s="56">
        <v>4600</v>
      </c>
      <c r="J16" s="56">
        <f>I16*H16</f>
        <v>4600000</v>
      </c>
      <c r="K16" s="25">
        <v>4600000</v>
      </c>
      <c r="L16" s="18">
        <v>1000</v>
      </c>
      <c r="M16" s="8"/>
    </row>
    <row r="17" spans="1:13" x14ac:dyDescent="0.25">
      <c r="A17" s="5">
        <v>47239</v>
      </c>
      <c r="B17" s="6">
        <v>3000</v>
      </c>
      <c r="C17" s="25">
        <v>4700</v>
      </c>
      <c r="D17" s="25">
        <v>14100000</v>
      </c>
      <c r="E17" s="10"/>
      <c r="F17" s="25"/>
      <c r="G17" s="25"/>
      <c r="H17" s="40">
        <v>1000</v>
      </c>
      <c r="I17" s="41">
        <v>4600</v>
      </c>
      <c r="J17" s="41">
        <v>4600000</v>
      </c>
      <c r="K17" s="25"/>
      <c r="L17" s="20"/>
      <c r="M17" s="7"/>
    </row>
    <row r="18" spans="1:13" ht="15.75" thickBot="1" x14ac:dyDescent="0.3">
      <c r="A18" s="4"/>
      <c r="B18" s="4"/>
      <c r="C18" s="9"/>
      <c r="D18" s="9"/>
      <c r="E18" s="3"/>
      <c r="F18" s="25"/>
      <c r="G18" s="25"/>
      <c r="H18" s="51">
        <v>3000</v>
      </c>
      <c r="I18" s="44">
        <v>4700</v>
      </c>
      <c r="J18" s="44">
        <f>I18*H18</f>
        <v>14100000</v>
      </c>
      <c r="K18" s="30">
        <f>J17+J18</f>
        <v>18700000</v>
      </c>
      <c r="L18" s="18">
        <v>4000</v>
      </c>
      <c r="M18" s="7"/>
    </row>
    <row r="19" spans="1:13" x14ac:dyDescent="0.25">
      <c r="A19" s="4"/>
      <c r="B19" s="4"/>
      <c r="C19" s="9"/>
      <c r="D19" s="9"/>
      <c r="E19" s="3"/>
      <c r="F19" s="25"/>
      <c r="G19" s="25"/>
      <c r="H19" s="33"/>
      <c r="I19" s="34"/>
      <c r="J19" s="34"/>
      <c r="K19" s="9"/>
      <c r="L19" s="18"/>
      <c r="M19" s="7"/>
    </row>
    <row r="20" spans="1:13" x14ac:dyDescent="0.25">
      <c r="A20" s="4"/>
      <c r="B20" s="4"/>
      <c r="C20" s="9"/>
      <c r="D20" s="9"/>
      <c r="E20" s="3"/>
      <c r="F20" s="28" t="s">
        <v>39</v>
      </c>
      <c r="G20" s="29">
        <f>G6+G7+G13+G14+G15+G16</f>
        <v>122100000</v>
      </c>
      <c r="H20" s="3"/>
      <c r="I20" s="9"/>
      <c r="J20" s="9"/>
      <c r="K20" s="9"/>
      <c r="L20" s="9"/>
      <c r="M20" s="7"/>
    </row>
    <row r="21" spans="1:13" x14ac:dyDescent="0.25">
      <c r="C21" s="8"/>
      <c r="D21" s="8"/>
      <c r="E21" s="2"/>
      <c r="F21" s="2"/>
      <c r="G21" s="2"/>
      <c r="I21" s="7"/>
      <c r="J21" s="7"/>
      <c r="K21" s="7"/>
      <c r="L21" s="7"/>
      <c r="M21" s="7"/>
    </row>
    <row r="22" spans="1:13" x14ac:dyDescent="0.25">
      <c r="A22" s="58" t="s">
        <v>42</v>
      </c>
      <c r="B22" s="24">
        <v>18700000</v>
      </c>
      <c r="C22" s="8"/>
      <c r="D22" s="8"/>
      <c r="E22" s="2"/>
      <c r="F22" s="2"/>
      <c r="G22" s="2"/>
      <c r="I22" s="7"/>
      <c r="J22" s="7"/>
      <c r="K22" s="7"/>
      <c r="L22" s="7"/>
      <c r="M22" s="7"/>
    </row>
    <row r="23" spans="1:13" x14ac:dyDescent="0.25">
      <c r="A23" s="57" t="s">
        <v>46</v>
      </c>
      <c r="B23" s="24">
        <v>122100000</v>
      </c>
      <c r="C23" s="8"/>
      <c r="D23" s="8"/>
      <c r="E23" s="2"/>
      <c r="F23" s="2"/>
      <c r="G23" s="2"/>
      <c r="I23" s="7"/>
      <c r="J23" s="7"/>
      <c r="K23" s="7"/>
      <c r="L23" s="7"/>
      <c r="M23" s="7"/>
    </row>
    <row r="24" spans="1:13" x14ac:dyDescent="0.25">
      <c r="A24" s="57" t="s">
        <v>45</v>
      </c>
      <c r="C24" s="8"/>
      <c r="D24" s="8"/>
      <c r="E24" s="2"/>
      <c r="F24" s="2"/>
      <c r="G24" s="2"/>
      <c r="I24" s="7"/>
      <c r="J24" s="7"/>
      <c r="K24" s="7"/>
      <c r="L24" s="7"/>
      <c r="M24" s="7"/>
    </row>
    <row r="25" spans="1:13" x14ac:dyDescent="0.25">
      <c r="A25" s="78" t="s">
        <v>40</v>
      </c>
      <c r="B25" s="79"/>
      <c r="C25" s="80"/>
      <c r="D25" s="8"/>
      <c r="E25" s="2" t="s">
        <v>47</v>
      </c>
      <c r="F25" s="2"/>
      <c r="G25" s="2"/>
      <c r="I25" s="7"/>
      <c r="J25" s="7"/>
      <c r="K25" s="7"/>
      <c r="L25" s="7"/>
      <c r="M25" s="7"/>
    </row>
    <row r="26" spans="1:13" x14ac:dyDescent="0.25">
      <c r="A26" s="81" t="s">
        <v>41</v>
      </c>
      <c r="B26" s="82"/>
      <c r="C26" s="83"/>
      <c r="D26" s="8"/>
      <c r="E26" s="2"/>
      <c r="F26" s="2"/>
      <c r="G26" s="2"/>
    </row>
    <row r="27" spans="1:13" x14ac:dyDescent="0.25">
      <c r="A27" s="21" t="s">
        <v>0</v>
      </c>
      <c r="B27" s="37"/>
      <c r="C27" s="37">
        <v>222100000</v>
      </c>
      <c r="D27" s="7"/>
    </row>
    <row r="28" spans="1:13" x14ac:dyDescent="0.25">
      <c r="A28" s="4"/>
      <c r="B28" s="26"/>
      <c r="C28" s="26">
        <f>G20</f>
        <v>122100000</v>
      </c>
      <c r="D28" s="7"/>
    </row>
    <row r="29" spans="1:13" x14ac:dyDescent="0.25">
      <c r="A29" s="4" t="s">
        <v>13</v>
      </c>
      <c r="B29" s="26"/>
      <c r="C29" s="26">
        <f>C27-C28</f>
        <v>100000000</v>
      </c>
    </row>
    <row r="30" spans="1:13" x14ac:dyDescent="0.25">
      <c r="A30" s="4"/>
      <c r="B30" s="26"/>
      <c r="C30" s="26"/>
    </row>
    <row r="31" spans="1:13" x14ac:dyDescent="0.25">
      <c r="A31" s="12" t="s">
        <v>14</v>
      </c>
      <c r="B31" s="26"/>
      <c r="C31" s="26"/>
    </row>
    <row r="32" spans="1:13" x14ac:dyDescent="0.25">
      <c r="A32" s="4" t="s">
        <v>15</v>
      </c>
      <c r="B32" s="26">
        <v>25000000</v>
      </c>
      <c r="C32" s="26"/>
    </row>
    <row r="33" spans="1:7" x14ac:dyDescent="0.25">
      <c r="A33" s="4" t="s">
        <v>16</v>
      </c>
      <c r="B33" s="26">
        <v>6000000</v>
      </c>
      <c r="C33" s="26"/>
    </row>
    <row r="34" spans="1:7" x14ac:dyDescent="0.25">
      <c r="A34" s="4" t="s">
        <v>24</v>
      </c>
      <c r="B34" s="26"/>
      <c r="C34" s="26">
        <f>B32+B33</f>
        <v>31000000</v>
      </c>
    </row>
    <row r="35" spans="1:7" x14ac:dyDescent="0.25">
      <c r="A35" s="4" t="s">
        <v>25</v>
      </c>
      <c r="B35" s="26"/>
      <c r="C35" s="26">
        <f>C29-C34</f>
        <v>69000000</v>
      </c>
    </row>
    <row r="36" spans="1:7" x14ac:dyDescent="0.25">
      <c r="A36" s="13" t="s">
        <v>26</v>
      </c>
      <c r="B36" s="26"/>
      <c r="C36" s="26"/>
    </row>
    <row r="37" spans="1:7" x14ac:dyDescent="0.25">
      <c r="A37" s="14" t="s">
        <v>27</v>
      </c>
      <c r="B37" s="26"/>
      <c r="C37" s="26"/>
    </row>
    <row r="38" spans="1:7" x14ac:dyDescent="0.25">
      <c r="A38" s="4" t="s">
        <v>28</v>
      </c>
      <c r="B38" s="26"/>
      <c r="C38" s="26">
        <f>+C35</f>
        <v>69000000</v>
      </c>
    </row>
    <row r="39" spans="1:7" x14ac:dyDescent="0.25">
      <c r="A39" s="4" t="s">
        <v>29</v>
      </c>
      <c r="B39" s="26"/>
      <c r="C39" s="26">
        <v>15000000</v>
      </c>
    </row>
    <row r="40" spans="1:7" x14ac:dyDescent="0.25">
      <c r="A40" s="4" t="s">
        <v>32</v>
      </c>
      <c r="B40" s="26"/>
      <c r="C40" s="26">
        <f>C38-C39</f>
        <v>54000000</v>
      </c>
    </row>
    <row r="41" spans="1:7" x14ac:dyDescent="0.25">
      <c r="A41" s="4" t="s">
        <v>33</v>
      </c>
      <c r="B41" s="26"/>
      <c r="C41" s="26">
        <f>C40*0.3</f>
        <v>16200000</v>
      </c>
    </row>
    <row r="42" spans="1:7" x14ac:dyDescent="0.25">
      <c r="A42" s="15" t="s">
        <v>35</v>
      </c>
      <c r="B42" s="38"/>
      <c r="C42" s="39">
        <f>C40-C41</f>
        <v>37800000</v>
      </c>
    </row>
    <row r="43" spans="1:7" x14ac:dyDescent="0.25">
      <c r="B43" s="7"/>
      <c r="C43" s="7"/>
    </row>
    <row r="44" spans="1:7" x14ac:dyDescent="0.25">
      <c r="A44" s="65"/>
      <c r="B44" s="65"/>
      <c r="C44" s="65"/>
      <c r="E44" s="65" t="s">
        <v>37</v>
      </c>
      <c r="F44" s="65"/>
      <c r="G44" s="65"/>
    </row>
    <row r="45" spans="1:7" x14ac:dyDescent="0.25">
      <c r="B45" s="7"/>
      <c r="C45" s="7"/>
    </row>
    <row r="46" spans="1:7" x14ac:dyDescent="0.25">
      <c r="A46" t="s">
        <v>20</v>
      </c>
      <c r="B46" s="7"/>
      <c r="C46" s="7"/>
    </row>
    <row r="47" spans="1:7" x14ac:dyDescent="0.25">
      <c r="A47" t="s">
        <v>21</v>
      </c>
      <c r="B47" s="7"/>
      <c r="C47" s="7"/>
    </row>
    <row r="48" spans="1:7" x14ac:dyDescent="0.25">
      <c r="B48" s="7"/>
      <c r="C48" s="7"/>
      <c r="E48" t="s">
        <v>17</v>
      </c>
      <c r="F48" t="s">
        <v>18</v>
      </c>
      <c r="G48" t="s">
        <v>36</v>
      </c>
    </row>
    <row r="49" spans="1:7" x14ac:dyDescent="0.25">
      <c r="A49" t="s">
        <v>17</v>
      </c>
      <c r="B49" s="7" t="s">
        <v>18</v>
      </c>
      <c r="C49" s="7"/>
      <c r="E49" t="s">
        <v>22</v>
      </c>
      <c r="F49" s="7">
        <f>5000000*0.3</f>
        <v>1500000</v>
      </c>
      <c r="G49" s="7"/>
    </row>
    <row r="50" spans="1:7" x14ac:dyDescent="0.25">
      <c r="A50" t="s">
        <v>22</v>
      </c>
      <c r="B50" s="7">
        <f>5000000*0.3</f>
        <v>1500000</v>
      </c>
      <c r="C50" s="7"/>
      <c r="E50" t="s">
        <v>23</v>
      </c>
      <c r="F50" s="7">
        <v>3500000</v>
      </c>
      <c r="G50" s="7"/>
    </row>
    <row r="51" spans="1:7" x14ac:dyDescent="0.25">
      <c r="A51" t="s">
        <v>23</v>
      </c>
      <c r="B51" s="7">
        <v>3500000</v>
      </c>
      <c r="C51" s="7"/>
      <c r="E51" t="s">
        <v>0</v>
      </c>
      <c r="F51" s="7"/>
      <c r="G51" s="7">
        <v>5000000</v>
      </c>
    </row>
    <row r="52" spans="1:7" x14ac:dyDescent="0.25">
      <c r="A52" t="s">
        <v>0</v>
      </c>
      <c r="B52" s="7"/>
      <c r="C52" s="7"/>
    </row>
    <row r="53" spans="1:7" x14ac:dyDescent="0.25">
      <c r="B53" s="7"/>
      <c r="C53" s="7"/>
    </row>
    <row r="54" spans="1:7" x14ac:dyDescent="0.25">
      <c r="A54" t="s">
        <v>30</v>
      </c>
      <c r="B54" s="7">
        <v>2900000</v>
      </c>
      <c r="C54" s="7"/>
    </row>
    <row r="55" spans="1:7" x14ac:dyDescent="0.25">
      <c r="A55" t="s">
        <v>31</v>
      </c>
      <c r="B55" s="7"/>
      <c r="C55" s="7"/>
    </row>
    <row r="56" spans="1:7" x14ac:dyDescent="0.25">
      <c r="B56" s="7"/>
      <c r="C56" s="7"/>
    </row>
    <row r="57" spans="1:7" x14ac:dyDescent="0.25">
      <c r="B57" s="7"/>
      <c r="C57" s="7"/>
    </row>
    <row r="58" spans="1:7" x14ac:dyDescent="0.25">
      <c r="B58" s="7"/>
      <c r="C58" s="7"/>
    </row>
  </sheetData>
  <mergeCells count="7">
    <mergeCell ref="A44:C44"/>
    <mergeCell ref="E44:G44"/>
    <mergeCell ref="H1:L1"/>
    <mergeCell ref="B1:D1"/>
    <mergeCell ref="E1:G1"/>
    <mergeCell ref="A25:C25"/>
    <mergeCell ref="A26:C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90" zoomScaleNormal="90" workbookViewId="0">
      <selection activeCell="E30" sqref="E30"/>
    </sheetView>
  </sheetViews>
  <sheetFormatPr baseColWidth="10" defaultRowHeight="15" x14ac:dyDescent="0.25"/>
  <cols>
    <col min="1" max="1" width="24.7109375" customWidth="1"/>
    <col min="2" max="2" width="18.28515625" customWidth="1"/>
    <col min="3" max="3" width="17.85546875" customWidth="1"/>
    <col min="4" max="4" width="16.5703125" bestFit="1" customWidth="1"/>
    <col min="5" max="5" width="13.5703125" customWidth="1"/>
    <col min="6" max="6" width="16.28515625" customWidth="1"/>
    <col min="7" max="7" width="20.42578125" customWidth="1"/>
    <col min="8" max="8" width="12.7109375" bestFit="1" customWidth="1"/>
    <col min="9" max="9" width="20.140625" customWidth="1"/>
    <col min="10" max="10" width="17.5703125" customWidth="1"/>
  </cols>
  <sheetData>
    <row r="1" spans="1:11" x14ac:dyDescent="0.25">
      <c r="A1" s="1"/>
      <c r="B1" s="84" t="s">
        <v>38</v>
      </c>
      <c r="C1" s="85"/>
      <c r="D1" s="86"/>
      <c r="E1" s="84" t="s">
        <v>10</v>
      </c>
      <c r="F1" s="85"/>
      <c r="G1" s="86"/>
      <c r="H1" s="84" t="s">
        <v>8</v>
      </c>
      <c r="I1" s="85"/>
      <c r="J1" s="86"/>
      <c r="K1" s="23"/>
    </row>
    <row r="2" spans="1:11" x14ac:dyDescent="0.25">
      <c r="A2" s="4" t="s">
        <v>11</v>
      </c>
      <c r="B2" s="33" t="s">
        <v>1</v>
      </c>
      <c r="C2" s="33" t="s">
        <v>2</v>
      </c>
      <c r="D2" s="33" t="s">
        <v>4</v>
      </c>
      <c r="E2" s="33" t="s">
        <v>1</v>
      </c>
      <c r="F2" s="34" t="s">
        <v>3</v>
      </c>
      <c r="G2" s="34" t="s">
        <v>4</v>
      </c>
      <c r="H2" s="33" t="s">
        <v>1</v>
      </c>
      <c r="I2" s="33" t="s">
        <v>9</v>
      </c>
      <c r="J2" s="33" t="s">
        <v>4</v>
      </c>
      <c r="K2" s="2"/>
    </row>
    <row r="3" spans="1:11" x14ac:dyDescent="0.25">
      <c r="A3" s="5">
        <v>37742</v>
      </c>
      <c r="B3" s="6">
        <v>10000</v>
      </c>
      <c r="C3" s="25">
        <v>4200</v>
      </c>
      <c r="D3" s="25">
        <f>C3*B3</f>
        <v>42000000</v>
      </c>
      <c r="E3" s="28"/>
      <c r="F3" s="25"/>
      <c r="G3" s="25"/>
      <c r="H3" s="28">
        <v>10000</v>
      </c>
      <c r="I3" s="25">
        <v>4200</v>
      </c>
      <c r="J3" s="25">
        <f>I3*H3</f>
        <v>42000000</v>
      </c>
      <c r="K3" s="8"/>
    </row>
    <row r="4" spans="1:11" ht="15.75" thickBot="1" x14ac:dyDescent="0.3">
      <c r="A4" s="5">
        <v>38108</v>
      </c>
      <c r="B4" s="6">
        <v>5000</v>
      </c>
      <c r="C4" s="25">
        <v>4300</v>
      </c>
      <c r="D4" s="25">
        <f>C4*B4</f>
        <v>21500000</v>
      </c>
      <c r="E4" s="28"/>
      <c r="F4" s="25"/>
      <c r="G4" s="25"/>
      <c r="H4" s="60">
        <v>15000</v>
      </c>
      <c r="I4" s="44">
        <f>J4/H4</f>
        <v>4233.333333333333</v>
      </c>
      <c r="J4" s="44">
        <f>J3+D4</f>
        <v>63500000</v>
      </c>
      <c r="K4" s="8"/>
    </row>
    <row r="5" spans="1:11" x14ac:dyDescent="0.25">
      <c r="A5" s="5">
        <v>41030</v>
      </c>
      <c r="B5" s="4"/>
      <c r="C5" s="25"/>
      <c r="D5" s="25"/>
      <c r="E5" s="28">
        <v>11000</v>
      </c>
      <c r="F5" s="25">
        <v>4233</v>
      </c>
      <c r="G5" s="25">
        <f>F5*E5</f>
        <v>46563000</v>
      </c>
      <c r="H5" s="63">
        <f>H4-E5</f>
        <v>4000</v>
      </c>
      <c r="I5" s="64">
        <f t="shared" ref="I5:I10" si="0">+J5/H5</f>
        <v>4234.25</v>
      </c>
      <c r="J5" s="64">
        <f>+J4-G5</f>
        <v>16937000</v>
      </c>
      <c r="K5" s="8"/>
    </row>
    <row r="6" spans="1:11" x14ac:dyDescent="0.25">
      <c r="A6" s="5">
        <v>43221</v>
      </c>
      <c r="B6" s="19">
        <v>8000</v>
      </c>
      <c r="C6" s="25">
        <v>4450</v>
      </c>
      <c r="D6" s="25">
        <f>C6*B6</f>
        <v>35600000</v>
      </c>
      <c r="E6" s="28"/>
      <c r="F6" s="25"/>
      <c r="G6" s="25"/>
      <c r="H6" s="59">
        <f>+H5+8000</f>
        <v>12000</v>
      </c>
      <c r="I6" s="41">
        <f t="shared" si="0"/>
        <v>4378.083333333333</v>
      </c>
      <c r="J6" s="41">
        <f>J5+D6</f>
        <v>52537000</v>
      </c>
      <c r="K6" s="8"/>
    </row>
    <row r="7" spans="1:11" ht="15.75" thickBot="1" x14ac:dyDescent="0.3">
      <c r="A7" s="5">
        <v>45413</v>
      </c>
      <c r="B7" s="19">
        <v>6000</v>
      </c>
      <c r="C7" s="25">
        <v>4600</v>
      </c>
      <c r="D7" s="25">
        <f>C7*B7</f>
        <v>27600000</v>
      </c>
      <c r="E7" s="28"/>
      <c r="F7" s="25"/>
      <c r="G7" s="25"/>
      <c r="H7" s="60">
        <f>B7+H6</f>
        <v>18000</v>
      </c>
      <c r="I7" s="44">
        <f t="shared" si="0"/>
        <v>4452.0555555555557</v>
      </c>
      <c r="J7" s="44">
        <f>J6+D7</f>
        <v>80137000</v>
      </c>
      <c r="K7" s="8"/>
    </row>
    <row r="8" spans="1:11" x14ac:dyDescent="0.25">
      <c r="A8" s="5">
        <v>46143</v>
      </c>
      <c r="B8" s="19"/>
      <c r="C8" s="25"/>
      <c r="D8" s="25"/>
      <c r="E8" s="28">
        <v>13000</v>
      </c>
      <c r="F8" s="25">
        <v>4452</v>
      </c>
      <c r="G8" s="25">
        <f>+E8*F8</f>
        <v>57876000</v>
      </c>
      <c r="H8" s="28">
        <f>+H7-E8</f>
        <v>5000</v>
      </c>
      <c r="I8" s="25">
        <f t="shared" si="0"/>
        <v>4452.2</v>
      </c>
      <c r="J8" s="25">
        <f>+J7-G8</f>
        <v>22261000</v>
      </c>
      <c r="K8" s="8"/>
    </row>
    <row r="9" spans="1:11" ht="15.75" thickBot="1" x14ac:dyDescent="0.3">
      <c r="A9" s="5">
        <v>46874</v>
      </c>
      <c r="B9" s="4"/>
      <c r="C9" s="25"/>
      <c r="D9" s="25"/>
      <c r="E9" s="28">
        <v>4000</v>
      </c>
      <c r="F9" s="25">
        <v>4452</v>
      </c>
      <c r="G9" s="25">
        <f>+F9*E9</f>
        <v>17808000</v>
      </c>
      <c r="H9" s="60">
        <f>+H8-E9</f>
        <v>1000</v>
      </c>
      <c r="I9" s="44">
        <f t="shared" si="0"/>
        <v>4453</v>
      </c>
      <c r="J9" s="44">
        <f>+J8-G9</f>
        <v>4453000</v>
      </c>
      <c r="K9" s="8"/>
    </row>
    <row r="10" spans="1:11" x14ac:dyDescent="0.25">
      <c r="A10" s="5">
        <v>47239</v>
      </c>
      <c r="B10" s="6">
        <v>3000</v>
      </c>
      <c r="C10" s="25">
        <v>4700</v>
      </c>
      <c r="D10" s="25">
        <v>14100000</v>
      </c>
      <c r="E10" s="28"/>
      <c r="F10" s="25"/>
      <c r="G10" s="25"/>
      <c r="H10" s="61">
        <v>4000</v>
      </c>
      <c r="I10" s="37">
        <f t="shared" si="0"/>
        <v>4638.25</v>
      </c>
      <c r="J10" s="62">
        <f>+J9+D10</f>
        <v>18553000</v>
      </c>
      <c r="K10" s="7"/>
    </row>
    <row r="11" spans="1:11" x14ac:dyDescent="0.25">
      <c r="A11" s="4"/>
      <c r="B11" s="4"/>
      <c r="C11" s="25"/>
      <c r="D11" s="25"/>
      <c r="E11" s="28"/>
      <c r="F11" s="25"/>
      <c r="G11" s="25"/>
      <c r="H11" s="35"/>
      <c r="I11" s="26"/>
      <c r="J11" s="26"/>
      <c r="K11" s="7"/>
    </row>
    <row r="12" spans="1:11" x14ac:dyDescent="0.25">
      <c r="A12" s="4"/>
      <c r="B12" s="4"/>
      <c r="C12" s="9"/>
      <c r="D12" s="9"/>
      <c r="E12" s="3"/>
      <c r="F12" s="3" t="s">
        <v>39</v>
      </c>
      <c r="G12" s="36">
        <f>+G9+G8+G5</f>
        <v>122247000</v>
      </c>
      <c r="H12" s="4"/>
      <c r="I12" s="11"/>
      <c r="J12" s="11"/>
      <c r="K12" s="7"/>
    </row>
    <row r="13" spans="1:11" x14ac:dyDescent="0.25">
      <c r="C13" s="8"/>
      <c r="D13" s="8"/>
      <c r="E13" s="2"/>
      <c r="F13" s="2"/>
      <c r="G13" s="2"/>
      <c r="I13" s="7"/>
      <c r="J13" s="7"/>
      <c r="K13" s="7"/>
    </row>
    <row r="14" spans="1:11" x14ac:dyDescent="0.25">
      <c r="A14" t="s">
        <v>42</v>
      </c>
      <c r="B14" s="24">
        <v>18553000</v>
      </c>
      <c r="C14" s="8"/>
      <c r="D14" s="8"/>
      <c r="E14" s="2"/>
      <c r="F14" s="2"/>
      <c r="G14" s="2"/>
      <c r="I14" s="7"/>
      <c r="J14" s="7"/>
      <c r="K14" s="7"/>
    </row>
    <row r="15" spans="1:11" x14ac:dyDescent="0.25">
      <c r="A15" t="s">
        <v>44</v>
      </c>
      <c r="B15" s="24">
        <v>122247000</v>
      </c>
      <c r="C15" s="8"/>
      <c r="D15" s="8"/>
      <c r="E15" s="2"/>
      <c r="F15" s="2"/>
      <c r="G15" s="2"/>
      <c r="I15" s="7"/>
      <c r="J15" s="7"/>
      <c r="K15" s="7"/>
    </row>
    <row r="16" spans="1:11" x14ac:dyDescent="0.25">
      <c r="C16" s="8"/>
      <c r="D16" s="8"/>
      <c r="E16" s="2"/>
      <c r="F16" s="2"/>
      <c r="G16" s="2"/>
      <c r="I16" s="7"/>
      <c r="J16" s="7"/>
      <c r="K16" s="7"/>
    </row>
    <row r="17" spans="1:11" x14ac:dyDescent="0.25">
      <c r="A17" s="87" t="s">
        <v>40</v>
      </c>
      <c r="B17" s="88"/>
      <c r="C17" s="89"/>
      <c r="D17" s="8"/>
      <c r="E17" s="2"/>
      <c r="F17" s="2"/>
      <c r="G17" s="2"/>
      <c r="I17" s="7"/>
      <c r="J17" s="7"/>
      <c r="K17" s="7"/>
    </row>
    <row r="18" spans="1:11" x14ac:dyDescent="0.25">
      <c r="A18" s="90" t="s">
        <v>12</v>
      </c>
      <c r="B18" s="91"/>
      <c r="C18" s="92"/>
      <c r="D18" s="8"/>
      <c r="E18" s="2"/>
      <c r="F18" s="2"/>
      <c r="G18" s="2"/>
    </row>
    <row r="19" spans="1:11" x14ac:dyDescent="0.25">
      <c r="A19" s="21" t="s">
        <v>0</v>
      </c>
      <c r="B19" s="37"/>
      <c r="C19" s="37">
        <v>222100000</v>
      </c>
      <c r="D19" s="7"/>
    </row>
    <row r="20" spans="1:11" x14ac:dyDescent="0.25">
      <c r="A20" s="4"/>
      <c r="B20" s="26"/>
      <c r="C20" s="26">
        <f>G12</f>
        <v>122247000</v>
      </c>
      <c r="D20" s="7"/>
    </row>
    <row r="21" spans="1:11" x14ac:dyDescent="0.25">
      <c r="A21" s="4" t="s">
        <v>13</v>
      </c>
      <c r="B21" s="26"/>
      <c r="C21" s="26">
        <f>C19-C20</f>
        <v>99853000</v>
      </c>
    </row>
    <row r="22" spans="1:11" x14ac:dyDescent="0.25">
      <c r="A22" s="4"/>
      <c r="B22" s="26"/>
      <c r="C22" s="26"/>
    </row>
    <row r="23" spans="1:11" x14ac:dyDescent="0.25">
      <c r="A23" s="12" t="s">
        <v>14</v>
      </c>
      <c r="B23" s="26"/>
      <c r="C23" s="26"/>
    </row>
    <row r="24" spans="1:11" x14ac:dyDescent="0.25">
      <c r="A24" s="4" t="s">
        <v>15</v>
      </c>
      <c r="B24" s="26">
        <v>25000000</v>
      </c>
      <c r="C24" s="26"/>
    </row>
    <row r="25" spans="1:11" x14ac:dyDescent="0.25">
      <c r="A25" s="4" t="s">
        <v>16</v>
      </c>
      <c r="B25" s="26">
        <v>6000000</v>
      </c>
      <c r="C25" s="26"/>
    </row>
    <row r="26" spans="1:11" x14ac:dyDescent="0.25">
      <c r="A26" s="4" t="s">
        <v>24</v>
      </c>
      <c r="B26" s="26"/>
      <c r="C26" s="26">
        <f>B24+B25</f>
        <v>31000000</v>
      </c>
    </row>
    <row r="27" spans="1:11" x14ac:dyDescent="0.25">
      <c r="A27" s="4" t="s">
        <v>25</v>
      </c>
      <c r="B27" s="26"/>
      <c r="C27" s="26">
        <f>C21-C26</f>
        <v>68853000</v>
      </c>
    </row>
    <row r="28" spans="1:11" x14ac:dyDescent="0.25">
      <c r="A28" s="13" t="s">
        <v>26</v>
      </c>
      <c r="B28" s="26"/>
      <c r="C28" s="26"/>
    </row>
    <row r="29" spans="1:11" x14ac:dyDescent="0.25">
      <c r="A29" s="14" t="s">
        <v>27</v>
      </c>
      <c r="B29" s="26"/>
      <c r="C29" s="26"/>
    </row>
    <row r="30" spans="1:11" x14ac:dyDescent="0.25">
      <c r="A30" s="4" t="s">
        <v>28</v>
      </c>
      <c r="B30" s="26"/>
      <c r="C30" s="26">
        <f>+C27</f>
        <v>68853000</v>
      </c>
    </row>
    <row r="31" spans="1:11" x14ac:dyDescent="0.25">
      <c r="A31" s="4" t="s">
        <v>29</v>
      </c>
      <c r="B31" s="26"/>
      <c r="C31" s="26">
        <v>15000000</v>
      </c>
    </row>
    <row r="32" spans="1:11" x14ac:dyDescent="0.25">
      <c r="A32" s="4" t="s">
        <v>32</v>
      </c>
      <c r="B32" s="26"/>
      <c r="C32" s="26">
        <f>C30-C31</f>
        <v>53853000</v>
      </c>
    </row>
    <row r="33" spans="1:7" x14ac:dyDescent="0.25">
      <c r="A33" s="4" t="s">
        <v>33</v>
      </c>
      <c r="B33" s="26"/>
      <c r="C33" s="26">
        <f>C32*0.3</f>
        <v>16155900</v>
      </c>
    </row>
    <row r="34" spans="1:7" x14ac:dyDescent="0.25">
      <c r="A34" s="15" t="s">
        <v>35</v>
      </c>
      <c r="B34" s="38"/>
      <c r="C34" s="39">
        <f>C32-C33</f>
        <v>37697100</v>
      </c>
    </row>
    <row r="35" spans="1:7" x14ac:dyDescent="0.25">
      <c r="B35" s="7"/>
      <c r="C35" s="7"/>
    </row>
    <row r="36" spans="1:7" x14ac:dyDescent="0.25">
      <c r="A36" s="65" t="s">
        <v>34</v>
      </c>
      <c r="B36" s="65"/>
      <c r="C36" s="65"/>
      <c r="E36" s="65" t="s">
        <v>37</v>
      </c>
      <c r="F36" s="65"/>
      <c r="G36" s="65"/>
    </row>
    <row r="37" spans="1:7" x14ac:dyDescent="0.25">
      <c r="B37" s="7"/>
      <c r="C37" s="7"/>
    </row>
    <row r="38" spans="1:7" x14ac:dyDescent="0.25">
      <c r="A38" t="s">
        <v>20</v>
      </c>
      <c r="B38" s="7"/>
      <c r="C38" s="7"/>
    </row>
    <row r="39" spans="1:7" x14ac:dyDescent="0.25">
      <c r="A39" t="s">
        <v>21</v>
      </c>
      <c r="B39" s="7"/>
      <c r="C39" s="7"/>
    </row>
    <row r="40" spans="1:7" x14ac:dyDescent="0.25">
      <c r="B40" s="7"/>
      <c r="C40" s="7"/>
      <c r="E40" t="s">
        <v>17</v>
      </c>
      <c r="F40" t="s">
        <v>18</v>
      </c>
      <c r="G40" t="s">
        <v>36</v>
      </c>
    </row>
    <row r="41" spans="1:7" x14ac:dyDescent="0.25">
      <c r="A41" t="s">
        <v>17</v>
      </c>
      <c r="B41" s="7" t="s">
        <v>18</v>
      </c>
      <c r="C41" s="7" t="s">
        <v>19</v>
      </c>
      <c r="E41" t="s">
        <v>22</v>
      </c>
      <c r="F41" s="7">
        <f>5000000*0.3</f>
        <v>1500000</v>
      </c>
      <c r="G41" s="7"/>
    </row>
    <row r="42" spans="1:7" x14ac:dyDescent="0.25">
      <c r="A42" t="s">
        <v>22</v>
      </c>
      <c r="B42" s="7">
        <f>5000000*0.3</f>
        <v>1500000</v>
      </c>
      <c r="C42" s="7"/>
      <c r="E42" t="s">
        <v>23</v>
      </c>
      <c r="F42" s="7">
        <v>3500000</v>
      </c>
      <c r="G42" s="7"/>
    </row>
    <row r="43" spans="1:7" x14ac:dyDescent="0.25">
      <c r="A43" t="s">
        <v>23</v>
      </c>
      <c r="B43" s="7">
        <v>3500000</v>
      </c>
      <c r="C43" s="7"/>
      <c r="E43" t="s">
        <v>0</v>
      </c>
      <c r="F43" s="7"/>
      <c r="G43" s="7">
        <v>5000000</v>
      </c>
    </row>
    <row r="44" spans="1:7" x14ac:dyDescent="0.25">
      <c r="A44" t="s">
        <v>0</v>
      </c>
      <c r="B44" s="7"/>
      <c r="C44" s="7">
        <v>5000000</v>
      </c>
    </row>
    <row r="45" spans="1:7" x14ac:dyDescent="0.25">
      <c r="B45" s="7"/>
      <c r="C45" s="7"/>
    </row>
    <row r="46" spans="1:7" x14ac:dyDescent="0.25">
      <c r="A46" t="s">
        <v>30</v>
      </c>
      <c r="B46" s="7">
        <v>2900000</v>
      </c>
      <c r="C46" s="7"/>
    </row>
    <row r="47" spans="1:7" x14ac:dyDescent="0.25">
      <c r="A47" t="s">
        <v>31</v>
      </c>
      <c r="B47" s="7"/>
      <c r="C47" s="7">
        <v>2900000</v>
      </c>
    </row>
    <row r="48" spans="1:7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</sheetData>
  <mergeCells count="7">
    <mergeCell ref="H1:J1"/>
    <mergeCell ref="A36:C36"/>
    <mergeCell ref="E36:G36"/>
    <mergeCell ref="E1:G1"/>
    <mergeCell ref="B1:D1"/>
    <mergeCell ref="A17:C17"/>
    <mergeCell ref="A18:C18"/>
  </mergeCells>
  <pageMargins left="0.7" right="0.7" top="0.75" bottom="0.75" header="0.3" footer="0.3"/>
  <ignoredErrors>
    <ignoredError sqref="I8:I9 J5 C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ueps</vt:lpstr>
      <vt:lpstr>peps</vt:lpstr>
      <vt:lpstr>ponderado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mendez</dc:creator>
  <cp:lastModifiedBy>CATALINA</cp:lastModifiedBy>
  <dcterms:created xsi:type="dcterms:W3CDTF">2020-05-28T17:21:06Z</dcterms:created>
  <dcterms:modified xsi:type="dcterms:W3CDTF">2020-08-17T03:34:33Z</dcterms:modified>
</cp:coreProperties>
</file>